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8.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9.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0.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11.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12.xml" ContentType="application/vnd.openxmlformats-officedocument.drawing+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13.xml" ContentType="application/vnd.openxmlformats-officedocument.drawing+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C:\Users\fsarp\OneDrive\Desktop\TESI\M&amp;A and IPOs\"/>
    </mc:Choice>
  </mc:AlternateContent>
  <xr:revisionPtr revIDLastSave="0" documentId="13_ncr:1_{B39C0DFD-83D1-4A58-9535-533CAA16378A}" xr6:coauthVersionLast="47" xr6:coauthVersionMax="47" xr10:uidLastSave="{00000000-0000-0000-0000-000000000000}"/>
  <bookViews>
    <workbookView xWindow="-28920" yWindow="-120" windowWidth="29040" windowHeight="15720" xr2:uid="{00000000-000D-0000-FFFF-FFFF00000000}"/>
  </bookViews>
  <sheets>
    <sheet name="Overview" sheetId="11" r:id="rId1"/>
    <sheet name="Europe" sheetId="16" state="hidden" r:id="rId2"/>
    <sheet name="USA no exclusion with interests" sheetId="15" r:id="rId3"/>
    <sheet name="USA (regression with exclusion)" sheetId="4" r:id="rId4"/>
    <sheet name="USA (regression without exclus)" sheetId="13" r:id="rId5"/>
    <sheet name="ISRAEL" sheetId="5" r:id="rId6"/>
    <sheet name="UNITED KINGDOM" sheetId="12" r:id="rId7"/>
    <sheet name="FRANCE" sheetId="2" r:id="rId8"/>
    <sheet name="GERMANY" sheetId="3" r:id="rId9"/>
    <sheet name="SPAIN" sheetId="9" r:id="rId10"/>
    <sheet name="ITALY" sheetId="1" r:id="rId11"/>
    <sheet name="NETHERLANDS" sheetId="6" r:id="rId12"/>
    <sheet name="JAPAN" sheetId="7" r:id="rId13"/>
    <sheet name="CANADA" sheetId="10" r:id="rId14"/>
    <sheet name="SAUDI ARABIA" sheetId="8" state="hidden" r:id="rId15"/>
  </sheets>
  <externalReferences>
    <externalReference r:id="rId1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35" i="10" l="1"/>
  <c r="AC36" i="10"/>
  <c r="AC37" i="10"/>
  <c r="AC38" i="10"/>
  <c r="AC39" i="10"/>
  <c r="AC34" i="10"/>
  <c r="AC22" i="10"/>
  <c r="AC23" i="10"/>
  <c r="AC24" i="10"/>
  <c r="AC25" i="10"/>
  <c r="AC26" i="10"/>
  <c r="AC21" i="10"/>
  <c r="Z36" i="3" l="1"/>
  <c r="Z35" i="3"/>
  <c r="Z34" i="3"/>
  <c r="Z33" i="3"/>
  <c r="Z32" i="3"/>
  <c r="Z31" i="3"/>
  <c r="Z22" i="3"/>
  <c r="Z23" i="3"/>
  <c r="Z24" i="3"/>
  <c r="Z25" i="3"/>
  <c r="Z26" i="3"/>
  <c r="Z21" i="3"/>
  <c r="Z35" i="12" l="1"/>
  <c r="Z36" i="12"/>
  <c r="Z37" i="12"/>
  <c r="Z38" i="12"/>
  <c r="Z39" i="12"/>
  <c r="Z34" i="12"/>
  <c r="Z22" i="12"/>
  <c r="Z23" i="12"/>
  <c r="Z24" i="12"/>
  <c r="Z25" i="12"/>
  <c r="Z26" i="12"/>
  <c r="Z21" i="12"/>
  <c r="H38" i="16"/>
  <c r="H37" i="16"/>
  <c r="H36" i="16"/>
  <c r="H35" i="16"/>
  <c r="H39" i="16" l="1"/>
  <c r="H40" i="16"/>
  <c r="O60" i="11" l="1"/>
  <c r="N60" i="11"/>
  <c r="M60" i="11"/>
  <c r="L60" i="11"/>
  <c r="K60" i="11"/>
  <c r="J60" i="11"/>
  <c r="V60" i="11"/>
  <c r="U60" i="11"/>
  <c r="T60" i="11"/>
  <c r="S60" i="11"/>
  <c r="R60" i="11"/>
  <c r="Q60" i="11"/>
  <c r="V46" i="11"/>
  <c r="U46" i="11"/>
  <c r="T46" i="11"/>
  <c r="S46" i="11"/>
  <c r="R46" i="11"/>
  <c r="Q46" i="11"/>
  <c r="O46" i="11"/>
  <c r="N46" i="11"/>
  <c r="M46" i="11"/>
  <c r="L46" i="11"/>
  <c r="K46" i="11"/>
  <c r="J46" i="11"/>
  <c r="R26" i="5"/>
  <c r="R25" i="5"/>
  <c r="R24" i="5"/>
  <c r="R23" i="5"/>
  <c r="R22" i="5"/>
  <c r="R21" i="5"/>
  <c r="Q26" i="5"/>
  <c r="Q25" i="5"/>
  <c r="Q24" i="5"/>
  <c r="Q23" i="5"/>
  <c r="Q22" i="5"/>
  <c r="Q21" i="5"/>
  <c r="M26" i="5"/>
  <c r="Q54" i="15"/>
  <c r="Q53" i="15"/>
  <c r="Q52" i="15"/>
  <c r="Q51" i="15"/>
  <c r="Q50" i="15"/>
  <c r="Q49" i="15"/>
  <c r="P54" i="15"/>
  <c r="P53" i="15"/>
  <c r="P52" i="15"/>
  <c r="P51" i="15"/>
  <c r="P50" i="15"/>
  <c r="P49" i="15"/>
  <c r="Q26" i="15"/>
  <c r="Q25" i="15"/>
  <c r="Q24" i="15"/>
  <c r="Q23" i="15"/>
  <c r="Q22" i="15"/>
  <c r="Q21" i="15"/>
  <c r="P26" i="15"/>
  <c r="P25" i="15"/>
  <c r="P24" i="15"/>
  <c r="P23" i="15"/>
  <c r="P22" i="15"/>
  <c r="P21" i="15"/>
  <c r="M142" i="15" l="1" a="1"/>
  <c r="M142" i="15" s="1"/>
  <c r="L254" i="15" l="1" a="1"/>
  <c r="L254" i="15" s="1"/>
  <c r="L54" i="15" l="1"/>
  <c r="M54" i="15" s="1"/>
  <c r="L53" i="15"/>
  <c r="M53" i="15" s="1"/>
  <c r="L52" i="15"/>
  <c r="M52" i="15" s="1"/>
  <c r="L51" i="15"/>
  <c r="M51" i="15" s="1"/>
  <c r="L50" i="15"/>
  <c r="M50" i="15" s="1"/>
  <c r="L49" i="15"/>
  <c r="M49" i="15" s="1"/>
  <c r="L26" i="15"/>
  <c r="M26" i="15" s="1"/>
  <c r="L25" i="15"/>
  <c r="M25" i="15" s="1"/>
  <c r="L24" i="15"/>
  <c r="M24" i="15" s="1"/>
  <c r="L23" i="15"/>
  <c r="M23" i="15" s="1"/>
  <c r="L22" i="15"/>
  <c r="M22" i="15" s="1"/>
  <c r="L21" i="15"/>
  <c r="M21" i="15" s="1"/>
  <c r="X39" i="10"/>
  <c r="O69" i="11" s="1"/>
  <c r="X38" i="10"/>
  <c r="N69" i="11" s="1"/>
  <c r="X37" i="10"/>
  <c r="M69" i="11" s="1"/>
  <c r="X35" i="10"/>
  <c r="K69" i="11" s="1"/>
  <c r="X36" i="10"/>
  <c r="L69" i="11" s="1"/>
  <c r="X34" i="10"/>
  <c r="J69" i="11" s="1"/>
  <c r="X26" i="10"/>
  <c r="O55" i="11" s="1"/>
  <c r="X25" i="10"/>
  <c r="N55" i="11" s="1"/>
  <c r="X24" i="10"/>
  <c r="M55" i="11" s="1"/>
  <c r="X23" i="10"/>
  <c r="L55" i="11" s="1"/>
  <c r="X22" i="10"/>
  <c r="K55" i="11" s="1"/>
  <c r="X21" i="10"/>
  <c r="J55" i="11" s="1"/>
  <c r="D201" i="4"/>
  <c r="D174" i="4"/>
  <c r="D147" i="4"/>
  <c r="D115" i="4"/>
  <c r="D89" i="4"/>
  <c r="D67" i="4"/>
  <c r="U36" i="3"/>
  <c r="O64" i="11" s="1"/>
  <c r="U35" i="3"/>
  <c r="N64" i="11" s="1"/>
  <c r="U34" i="3"/>
  <c r="M64" i="11" s="1"/>
  <c r="U33" i="3"/>
  <c r="L64" i="11" s="1"/>
  <c r="U32" i="3"/>
  <c r="K64" i="11" s="1"/>
  <c r="U31" i="3"/>
  <c r="J64" i="11" s="1"/>
  <c r="U26" i="3"/>
  <c r="O50" i="11" s="1"/>
  <c r="U25" i="3"/>
  <c r="N50" i="11" s="1"/>
  <c r="U24" i="3"/>
  <c r="M50" i="11" s="1"/>
  <c r="U23" i="3"/>
  <c r="L50" i="11" s="1"/>
  <c r="U22" i="3"/>
  <c r="K50" i="11" s="1"/>
  <c r="U21" i="3"/>
  <c r="J50" i="11" s="1"/>
  <c r="U21" i="12"/>
  <c r="J48" i="11" s="1"/>
  <c r="U39" i="12"/>
  <c r="O62" i="11" s="1"/>
  <c r="U38" i="12"/>
  <c r="N62" i="11" s="1"/>
  <c r="U37" i="12"/>
  <c r="M62" i="11" s="1"/>
  <c r="U36" i="12"/>
  <c r="L62" i="11" s="1"/>
  <c r="U35" i="12"/>
  <c r="K62" i="11" s="1"/>
  <c r="U34" i="12"/>
  <c r="J62" i="11" s="1"/>
  <c r="U25" i="12"/>
  <c r="N48" i="11" s="1"/>
  <c r="U26" i="12"/>
  <c r="O48" i="11" s="1"/>
  <c r="U24" i="12"/>
  <c r="M48" i="11" s="1"/>
  <c r="U23" i="12"/>
  <c r="L48" i="11" s="1"/>
  <c r="U22" i="12"/>
  <c r="K48" i="11" s="1"/>
  <c r="R54" i="4"/>
  <c r="R53" i="4"/>
  <c r="R52" i="4"/>
  <c r="R51" i="4"/>
  <c r="R50" i="4"/>
  <c r="R49" i="4"/>
  <c r="R26" i="4" l="1"/>
  <c r="R25" i="4"/>
  <c r="R24" i="4"/>
  <c r="R23" i="4"/>
  <c r="R22" i="4"/>
  <c r="R21" i="4"/>
  <c r="M3" i="3" l="1"/>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2" i="3"/>
  <c r="B3" i="3"/>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2" i="3"/>
  <c r="M3" i="10"/>
  <c r="M4" i="10"/>
  <c r="M5" i="10"/>
  <c r="M6" i="10"/>
  <c r="M7" i="10"/>
  <c r="M8" i="10"/>
  <c r="M9" i="10"/>
  <c r="M10" i="10"/>
  <c r="M11" i="10"/>
  <c r="M12" i="10"/>
  <c r="M13" i="10"/>
  <c r="M14" i="10"/>
  <c r="M15" i="10"/>
  <c r="M16" i="10"/>
  <c r="M17" i="10"/>
  <c r="M18" i="10"/>
  <c r="M19" i="10"/>
  <c r="M20" i="10"/>
  <c r="M21" i="10"/>
  <c r="M22" i="10"/>
  <c r="M23" i="10"/>
  <c r="M24" i="10"/>
  <c r="M25" i="10"/>
  <c r="M26" i="10"/>
  <c r="M27" i="10"/>
  <c r="M28" i="10"/>
  <c r="M29" i="10"/>
  <c r="M30" i="10"/>
  <c r="M31" i="10"/>
  <c r="M32" i="10"/>
  <c r="M33" i="10"/>
  <c r="M34" i="10"/>
  <c r="M35" i="10"/>
  <c r="M36" i="10"/>
  <c r="M37" i="10"/>
  <c r="M38" i="10"/>
  <c r="M39" i="10"/>
  <c r="B3" i="10"/>
  <c r="B4" i="10"/>
  <c r="B5" i="10"/>
  <c r="B6" i="10"/>
  <c r="B7" i="10"/>
  <c r="B8" i="10"/>
  <c r="B9" i="10"/>
  <c r="B10" i="10"/>
  <c r="B11" i="10"/>
  <c r="B12" i="10"/>
  <c r="B13" i="10"/>
  <c r="B14" i="10"/>
  <c r="B15" i="10"/>
  <c r="B16" i="10"/>
  <c r="B17" i="10"/>
  <c r="B18" i="10"/>
  <c r="B19" i="10"/>
  <c r="B20" i="10"/>
  <c r="B21" i="10"/>
  <c r="B22" i="10"/>
  <c r="B23" i="10"/>
  <c r="B24" i="10"/>
  <c r="B25" i="10"/>
  <c r="B26" i="10"/>
  <c r="B27" i="10"/>
  <c r="B28" i="10"/>
  <c r="B29" i="10"/>
  <c r="B30" i="10"/>
  <c r="B31" i="10"/>
  <c r="B32" i="10"/>
  <c r="B33" i="10"/>
  <c r="B34" i="10"/>
  <c r="B35" i="10"/>
  <c r="B36" i="10"/>
  <c r="B37" i="10"/>
  <c r="B38" i="10"/>
  <c r="B39" i="10"/>
  <c r="M2" i="10"/>
  <c r="B2" i="10"/>
  <c r="M3" i="12"/>
  <c r="M4" i="12"/>
  <c r="M5"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L2" i="12"/>
  <c r="M2" i="12" s="1"/>
  <c r="K2" i="12"/>
  <c r="B2" i="12" s="1"/>
  <c r="L39" i="12"/>
  <c r="M39" i="12" s="1"/>
  <c r="L38" i="12"/>
  <c r="M38" i="12" s="1"/>
  <c r="L37" i="12"/>
  <c r="M37" i="12" s="1"/>
  <c r="L36" i="12"/>
  <c r="M36" i="12" s="1"/>
  <c r="L35" i="12"/>
  <c r="M35" i="12" s="1"/>
  <c r="E3"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2" i="4"/>
  <c r="B35" i="4"/>
  <c r="B38" i="4"/>
  <c r="B39" i="4"/>
  <c r="B37" i="4"/>
  <c r="B36"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4" i="4"/>
  <c r="B3" i="4"/>
  <c r="B2" i="4"/>
  <c r="K39" i="4"/>
  <c r="E39" i="4" s="1"/>
  <c r="K38" i="4"/>
  <c r="E38" i="4" s="1"/>
  <c r="K37" i="4"/>
  <c r="E37" i="4" s="1"/>
  <c r="K36" i="4"/>
  <c r="E36" i="4" s="1"/>
  <c r="K35" i="4"/>
  <c r="E35" i="4" s="1"/>
  <c r="N54" i="4" l="1"/>
  <c r="N53" i="4"/>
  <c r="P22" i="3"/>
  <c r="R50" i="11" s="1"/>
  <c r="P21" i="3"/>
  <c r="N49" i="4"/>
  <c r="N50" i="4"/>
  <c r="N51" i="4"/>
  <c r="N52" i="4"/>
  <c r="P39" i="12"/>
  <c r="P38" i="12"/>
  <c r="U62" i="11" s="1"/>
  <c r="P37" i="12"/>
  <c r="T62" i="11" s="1"/>
  <c r="P36" i="12"/>
  <c r="S62" i="11" s="1"/>
  <c r="P35" i="12"/>
  <c r="R62" i="11" s="1"/>
  <c r="P34" i="12"/>
  <c r="P26" i="12"/>
  <c r="J54" i="13"/>
  <c r="K54" i="13" s="1"/>
  <c r="J25" i="13"/>
  <c r="K25" i="13" s="1"/>
  <c r="J26" i="13"/>
  <c r="K26" i="13" s="1"/>
  <c r="P36" i="3"/>
  <c r="P25" i="3"/>
  <c r="S39" i="10"/>
  <c r="L36" i="7"/>
  <c r="M36" i="7" s="1"/>
  <c r="H30" i="6"/>
  <c r="H29" i="6"/>
  <c r="H28" i="6"/>
  <c r="H27" i="6"/>
  <c r="H26" i="6"/>
  <c r="M38" i="1"/>
  <c r="N38" i="1" s="1"/>
  <c r="M39" i="1"/>
  <c r="N39" i="1" s="1"/>
  <c r="L36" i="9"/>
  <c r="M36" i="9" s="1"/>
  <c r="N39" i="2"/>
  <c r="O63" i="11" s="1"/>
  <c r="M39" i="5"/>
  <c r="N39" i="5" s="1"/>
  <c r="S26" i="10"/>
  <c r="L26" i="9"/>
  <c r="M26" i="9" s="1"/>
  <c r="L25" i="9"/>
  <c r="M25" i="9" s="1"/>
  <c r="L26" i="7"/>
  <c r="M26" i="7" s="1"/>
  <c r="M26" i="6"/>
  <c r="N26" i="6" s="1"/>
  <c r="N26" i="5"/>
  <c r="P26" i="3"/>
  <c r="N26" i="2"/>
  <c r="O26" i="2" s="1"/>
  <c r="M26" i="1"/>
  <c r="N26" i="1" s="1"/>
  <c r="N26" i="4"/>
  <c r="O26" i="4" s="1"/>
  <c r="L25" i="7"/>
  <c r="M25" i="7" s="1"/>
  <c r="N25" i="4"/>
  <c r="O25" i="4" s="1"/>
  <c r="N25" i="2"/>
  <c r="O25" i="2" s="1"/>
  <c r="M25" i="1"/>
  <c r="N25" i="1" s="1"/>
  <c r="T26" i="10" l="1"/>
  <c r="V55" i="11"/>
  <c r="T39" i="10"/>
  <c r="V69" i="11"/>
  <c r="Q26" i="3"/>
  <c r="V50" i="11"/>
  <c r="Q21" i="3"/>
  <c r="Q50" i="11"/>
  <c r="Q36" i="3"/>
  <c r="V64" i="11"/>
  <c r="Q25" i="3"/>
  <c r="U50" i="11"/>
  <c r="Q39" i="12"/>
  <c r="V62" i="11"/>
  <c r="Q26" i="12"/>
  <c r="V48" i="11"/>
  <c r="Q34" i="12"/>
  <c r="Q62" i="11"/>
  <c r="M24" i="5"/>
  <c r="M25" i="5"/>
  <c r="N25" i="5" s="1"/>
  <c r="M23" i="5"/>
  <c r="M22" i="5"/>
  <c r="M21" i="5"/>
  <c r="S38" i="10"/>
  <c r="J49" i="13"/>
  <c r="K49" i="13" s="1"/>
  <c r="P24" i="12"/>
  <c r="T48" i="11" s="1"/>
  <c r="P25" i="12"/>
  <c r="U48" i="11" s="1"/>
  <c r="P23" i="12"/>
  <c r="S48" i="11" s="1"/>
  <c r="P22" i="12"/>
  <c r="R48" i="11" s="1"/>
  <c r="P21" i="12"/>
  <c r="Q48" i="11" s="1"/>
  <c r="J24" i="13"/>
  <c r="K24" i="13" s="1"/>
  <c r="J22" i="13"/>
  <c r="K22" i="13" s="1"/>
  <c r="J23" i="13"/>
  <c r="K23" i="13" s="1"/>
  <c r="J50" i="13"/>
  <c r="K50" i="13" s="1"/>
  <c r="J21" i="13"/>
  <c r="K21" i="13" s="1"/>
  <c r="J51" i="13"/>
  <c r="K51" i="13" s="1"/>
  <c r="J52" i="13"/>
  <c r="K52" i="13" s="1"/>
  <c r="J53" i="13"/>
  <c r="K53" i="13" s="1"/>
  <c r="P31" i="3"/>
  <c r="P32" i="3"/>
  <c r="P33" i="3"/>
  <c r="P34" i="3"/>
  <c r="P35" i="3"/>
  <c r="Q22" i="3"/>
  <c r="Q35" i="12"/>
  <c r="Q36" i="12"/>
  <c r="P23" i="3"/>
  <c r="P24" i="3"/>
  <c r="O68" i="11"/>
  <c r="O66" i="11"/>
  <c r="N66" i="11"/>
  <c r="O65" i="11"/>
  <c r="O61" i="11"/>
  <c r="O54" i="11"/>
  <c r="N54" i="11"/>
  <c r="O53" i="11"/>
  <c r="O52" i="11"/>
  <c r="N52" i="11"/>
  <c r="O51" i="11"/>
  <c r="N51" i="11"/>
  <c r="O49" i="11"/>
  <c r="N49" i="11"/>
  <c r="O47" i="11"/>
  <c r="S34" i="10"/>
  <c r="M36" i="6"/>
  <c r="M35" i="6"/>
  <c r="M37" i="1"/>
  <c r="M36" i="1"/>
  <c r="M35" i="1"/>
  <c r="M34" i="1"/>
  <c r="N38" i="2"/>
  <c r="N63" i="11" s="1"/>
  <c r="S24" i="10"/>
  <c r="T55" i="11" s="1"/>
  <c r="S22" i="10"/>
  <c r="R55" i="11" s="1"/>
  <c r="S25" i="10"/>
  <c r="U55" i="11" s="1"/>
  <c r="S21" i="10"/>
  <c r="Q55" i="11" s="1"/>
  <c r="S23" i="10"/>
  <c r="S55" i="11" s="1"/>
  <c r="L24" i="9"/>
  <c r="L23" i="9"/>
  <c r="L22" i="9"/>
  <c r="L21" i="9"/>
  <c r="L21" i="7"/>
  <c r="L22" i="7"/>
  <c r="L23" i="7"/>
  <c r="L24" i="7"/>
  <c r="M24" i="6"/>
  <c r="M25" i="6"/>
  <c r="M22" i="6"/>
  <c r="M23" i="6"/>
  <c r="M21" i="6"/>
  <c r="N21" i="2"/>
  <c r="N22" i="2"/>
  <c r="N23" i="2"/>
  <c r="N24" i="2"/>
  <c r="M23" i="1"/>
  <c r="M24" i="1"/>
  <c r="M22" i="1"/>
  <c r="M21" i="1"/>
  <c r="N24" i="4"/>
  <c r="N22" i="4"/>
  <c r="N23" i="4"/>
  <c r="N21" i="4"/>
  <c r="T34" i="10" l="1"/>
  <c r="Q69" i="11"/>
  <c r="T38" i="10"/>
  <c r="U69" i="11"/>
  <c r="Q34" i="3"/>
  <c r="T64" i="11"/>
  <c r="Q35" i="3"/>
  <c r="U64" i="11"/>
  <c r="Q33" i="3"/>
  <c r="S64" i="11"/>
  <c r="Q24" i="3"/>
  <c r="T50" i="11"/>
  <c r="Q32" i="3"/>
  <c r="R64" i="11"/>
  <c r="Q23" i="3"/>
  <c r="S50" i="11"/>
  <c r="Q31" i="3"/>
  <c r="Q64" i="11"/>
  <c r="N47" i="11"/>
  <c r="M38" i="5"/>
  <c r="N61" i="11" s="1"/>
  <c r="M34" i="5"/>
  <c r="Q23" i="12"/>
  <c r="Q25" i="12"/>
  <c r="Q24" i="12"/>
  <c r="Q22" i="12"/>
  <c r="Q21" i="12"/>
  <c r="Q37" i="12"/>
  <c r="Q38" i="12"/>
  <c r="N36" i="6"/>
  <c r="O67" i="11"/>
  <c r="N35" i="6"/>
  <c r="N67" i="11"/>
  <c r="N37" i="1"/>
  <c r="M66" i="11"/>
  <c r="N36" i="1"/>
  <c r="L66" i="11"/>
  <c r="N35" i="1"/>
  <c r="K66" i="11"/>
  <c r="N34" i="1"/>
  <c r="J66" i="11"/>
  <c r="T25" i="10"/>
  <c r="T24" i="10"/>
  <c r="T23" i="10"/>
  <c r="T22" i="10"/>
  <c r="M24" i="7"/>
  <c r="M54" i="11"/>
  <c r="M23" i="7"/>
  <c r="L54" i="11"/>
  <c r="M22" i="7"/>
  <c r="K54" i="11"/>
  <c r="N25" i="6"/>
  <c r="N53" i="11"/>
  <c r="N24" i="6"/>
  <c r="M53" i="11"/>
  <c r="N23" i="6"/>
  <c r="L53" i="11"/>
  <c r="N22" i="6"/>
  <c r="K53" i="11"/>
  <c r="N24" i="1"/>
  <c r="M52" i="11"/>
  <c r="N23" i="1"/>
  <c r="L52" i="11"/>
  <c r="N22" i="1"/>
  <c r="K52" i="11"/>
  <c r="M24" i="9"/>
  <c r="M51" i="11"/>
  <c r="M23" i="9"/>
  <c r="L51" i="11"/>
  <c r="M22" i="9"/>
  <c r="K51" i="11"/>
  <c r="O24" i="2"/>
  <c r="M49" i="11"/>
  <c r="O23" i="2"/>
  <c r="L49" i="11"/>
  <c r="O22" i="2"/>
  <c r="K49" i="11"/>
  <c r="N24" i="5"/>
  <c r="M47" i="11"/>
  <c r="N23" i="5"/>
  <c r="L47" i="11"/>
  <c r="N22" i="5"/>
  <c r="K47" i="11"/>
  <c r="T21" i="10"/>
  <c r="M21" i="7"/>
  <c r="J54" i="11"/>
  <c r="N21" i="6"/>
  <c r="J53" i="11"/>
  <c r="N21" i="1"/>
  <c r="J52" i="11"/>
  <c r="M21" i="9"/>
  <c r="J51" i="11"/>
  <c r="O21" i="2"/>
  <c r="J49" i="11"/>
  <c r="N21" i="5"/>
  <c r="J47" i="11"/>
  <c r="O24" i="4"/>
  <c r="O23" i="4"/>
  <c r="O22" i="4"/>
  <c r="O21" i="4"/>
  <c r="S35" i="10"/>
  <c r="R69" i="11" s="1"/>
  <c r="S36" i="10"/>
  <c r="S69" i="11" s="1"/>
  <c r="S37" i="10"/>
  <c r="T69" i="11" s="1"/>
  <c r="L32" i="7"/>
  <c r="L35" i="7"/>
  <c r="L31" i="7"/>
  <c r="L34" i="7"/>
  <c r="L33" i="7"/>
  <c r="M34" i="6"/>
  <c r="M33" i="6"/>
  <c r="M32" i="6"/>
  <c r="M31" i="6"/>
  <c r="J67" i="11" s="1"/>
  <c r="L34" i="9"/>
  <c r="L35" i="9"/>
  <c r="N65" i="11" s="1"/>
  <c r="L32" i="9"/>
  <c r="L33" i="9"/>
  <c r="L31" i="9"/>
  <c r="N36" i="2"/>
  <c r="N37" i="2"/>
  <c r="O38" i="2"/>
  <c r="O39" i="2"/>
  <c r="N34" i="2"/>
  <c r="N35" i="2"/>
  <c r="M36" i="5"/>
  <c r="M37" i="5"/>
  <c r="M35" i="5"/>
  <c r="O54" i="4"/>
  <c r="N38" i="5" l="1"/>
  <c r="N34" i="5"/>
  <c r="J61" i="11"/>
  <c r="O53" i="4"/>
  <c r="O49" i="4"/>
  <c r="T37" i="10"/>
  <c r="T36" i="10"/>
  <c r="T35" i="10"/>
  <c r="M35" i="7"/>
  <c r="N68" i="11"/>
  <c r="M34" i="7"/>
  <c r="M68" i="11"/>
  <c r="M33" i="7"/>
  <c r="L68" i="11"/>
  <c r="M32" i="7"/>
  <c r="K68" i="11"/>
  <c r="N34" i="6"/>
  <c r="M67" i="11"/>
  <c r="N33" i="6"/>
  <c r="L67" i="11"/>
  <c r="N32" i="6"/>
  <c r="K67" i="11"/>
  <c r="M35" i="9"/>
  <c r="M34" i="9"/>
  <c r="M65" i="11"/>
  <c r="M33" i="9"/>
  <c r="L65" i="11"/>
  <c r="M32" i="9"/>
  <c r="K65" i="11"/>
  <c r="O37" i="2"/>
  <c r="M63" i="11"/>
  <c r="O36" i="2"/>
  <c r="L63" i="11"/>
  <c r="O35" i="2"/>
  <c r="K63" i="11"/>
  <c r="N37" i="5"/>
  <c r="M61" i="11"/>
  <c r="N36" i="5"/>
  <c r="L61" i="11"/>
  <c r="N35" i="5"/>
  <c r="K61" i="11"/>
  <c r="O52" i="4"/>
  <c r="O51" i="4"/>
  <c r="O50" i="4"/>
  <c r="M31" i="7"/>
  <c r="J68" i="11"/>
  <c r="N31" i="6"/>
  <c r="M31" i="9"/>
  <c r="J65" i="11"/>
  <c r="O34" i="2"/>
  <c r="J6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tc={84149D5A-0AF9-46EF-A2C0-30A6A53C2215}</author>
    <author>tc={532D0ACA-6C92-43E9-B60A-184233AD9A79}</author>
  </authors>
  <commentList>
    <comment ref="C11" authorId="0" shapeId="0" xr:uid="{84149D5A-0AF9-46EF-A2C0-30A6A53C2215}">
      <text>
        <t>[Threaded comment]
Your version of Excel allows you to read this threaded comment; however, any edits to it will get removed if the file is opened in a newer version of Excel. Learn more: https://go.microsoft.com/fwlink/?linkid=870924
Comment:
    Data for GDP from 1985 to 1994 come from https://tradingeconomics.com/israel/gdp</t>
      </text>
    </comment>
    <comment ref="G11" authorId="1" shapeId="0" xr:uid="{532D0ACA-6C92-43E9-B60A-184233AD9A79}">
      <text>
        <t>[Threaded comment]
Your version of Excel allows you to read this threaded comment; however, any edits to it will get removed if the file is opened in a newer version of Excel. Learn more: https://go.microsoft.com/fwlink/?linkid=870924
Comment:
    Data for GDP from 1985 to 1994 come from https://tradingeconomics.com/israel/gdp</t>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<sst xmlns="http://schemas.openxmlformats.org/spreadsheetml/2006/main" count="2380" uniqueCount="225">
  <si>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</si>
  <si>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</si>
  <si>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</si>
  <si>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</si>
  <si>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</si>
  <si>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</si>
  <si>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</si>
  <si>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</si>
  <si>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</si>
  <si>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</si>
  <si>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</si>
  <si>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</si>
  <si>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</si>
  <si>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</si>
  <si>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</si>
  <si>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</si>
  <si>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</si>
  <si>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</si>
  <si>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</si>
  <si>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</si>
  <si>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</si>
  <si>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</si>
  <si>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</si>
  <si>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</si>
  <si>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</si>
  <si>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</si>
  <si>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Year</t>
  </si>
  <si>
    <t>N° of M&amp;A deals</t>
  </si>
  <si>
    <t>N° of VC deals</t>
  </si>
  <si>
    <t>1985</t>
  </si>
  <si>
    <t>1986</t>
  </si>
  <si>
    <t>1987</t>
  </si>
  <si>
    <t>1988</t>
  </si>
  <si>
    <t>1989</t>
  </si>
  <si>
    <t>1990</t>
  </si>
  <si>
    <t>Correlation with no Lag</t>
  </si>
  <si>
    <t>Correlation 1-year lag</t>
  </si>
  <si>
    <t>Correlation 2-year lag</t>
  </si>
  <si>
    <t>Correlation 3-year lag</t>
  </si>
  <si>
    <t>Correlation 4-year lag</t>
  </si>
  <si>
    <t>Correlation 5-year lag</t>
  </si>
  <si>
    <t xml:space="preserve">2016 </t>
  </si>
  <si>
    <t>USA</t>
  </si>
  <si>
    <t>ISRAEL</t>
  </si>
  <si>
    <t>FRANCE</t>
  </si>
  <si>
    <t>SPAIN</t>
  </si>
  <si>
    <t>ITALY</t>
  </si>
  <si>
    <t>JAPAN</t>
  </si>
  <si>
    <t>CANADA</t>
  </si>
  <si>
    <t>NETHERLANDS</t>
  </si>
  <si>
    <t>Data Source</t>
  </si>
  <si>
    <t>Elaboration</t>
  </si>
  <si>
    <t>Calculation of the correlation between the two time series with a lag of 0, 1, 2, 3, 4 and 5 years + plot of the values</t>
  </si>
  <si>
    <t>ISRAEL shows a strong correlation (86%) with 1 years lag</t>
  </si>
  <si>
    <t>FRANCE shows a moderate correlation (66%) with 3 years lag</t>
  </si>
  <si>
    <t>SPAIN shows a strong correlation (70%) with 1 years lag</t>
  </si>
  <si>
    <t>ITALY shows a moderate correlation (63%) with 0 years lag</t>
  </si>
  <si>
    <t>NETHERLANDS shows a moderate correlation (56%) with 3 years lag</t>
  </si>
  <si>
    <t>JAPAN shows a moderate correlation (45%) with 5 years lag</t>
  </si>
  <si>
    <t>Highlights</t>
  </si>
  <si>
    <t>Results for Objective 1</t>
  </si>
  <si>
    <t>M&amp;A Value in bil. USD</t>
  </si>
  <si>
    <t>VC Equity Value in bil. USD</t>
  </si>
  <si>
    <t>Correlation between M&amp;A Value and VC Equity Value</t>
  </si>
  <si>
    <t>Correlation between N° of M&amp;A and N° of VC Investments</t>
  </si>
  <si>
    <t>GERMANY</t>
  </si>
  <si>
    <t>Objectives</t>
  </si>
  <si>
    <t>Analyses per country</t>
  </si>
  <si>
    <r>
      <rPr>
        <b/>
        <sz val="11"/>
        <color theme="1"/>
        <rFont val="Calibri"/>
        <family val="2"/>
        <scheme val="minor"/>
      </rPr>
      <t>1.</t>
    </r>
    <r>
      <rPr>
        <sz val="11"/>
        <color theme="1"/>
        <rFont val="Calibri"/>
        <family val="2"/>
        <scheme val="minor"/>
      </rPr>
      <t xml:space="preserve"> In each country analyzed, the number of M&amp;A deals and the number of VC Investments are moderately or strongly correlated with different lags</t>
    </r>
  </si>
  <si>
    <t>no Lag</t>
  </si>
  <si>
    <t>1-year lag</t>
  </si>
  <si>
    <t>2-year lag</t>
  </si>
  <si>
    <t>3-year lag</t>
  </si>
  <si>
    <t>4-year lag</t>
  </si>
  <si>
    <t>5-year lag</t>
  </si>
  <si>
    <t>Correlation between N° of M&amp;A deals and N° of VC Investments</t>
  </si>
  <si>
    <t>Country</t>
  </si>
  <si>
    <t>Correlation between value of M&amp;A deals and value of VC Investments</t>
  </si>
  <si>
    <t>Results for Objective 2</t>
  </si>
  <si>
    <t>ISRAEL shows a moderate correlation (50%) with 4 years lag</t>
  </si>
  <si>
    <t>FRANCE shows a moderate correlation (32%) with 1 years lag</t>
  </si>
  <si>
    <t>SPAIN shows a moderate correlation (34%) with 3 and 4 years lag</t>
  </si>
  <si>
    <t>ITALY shows a weak correlation (28%) with 1 years lag</t>
  </si>
  <si>
    <t>NETHERLANDS shows a moderate correlation (49%) with 0 years lag</t>
  </si>
  <si>
    <t>JAPAN shows a moderate correlation (47%) with 3 years lag</t>
  </si>
  <si>
    <r>
      <t xml:space="preserve">- for VC Investments: </t>
    </r>
    <r>
      <rPr>
        <u/>
        <sz val="11"/>
        <color theme="1"/>
        <rFont val="Calibri"/>
        <family val="2"/>
        <scheme val="minor"/>
      </rPr>
      <t>Refinitiv</t>
    </r>
    <r>
      <rPr>
        <sz val="11"/>
        <color theme="1"/>
        <rFont val="Calibri"/>
        <family val="2"/>
        <scheme val="minor"/>
      </rPr>
      <t xml:space="preserve">  that takes data from Thomson Financial </t>
    </r>
  </si>
  <si>
    <t>SUMMARY OUTPUT</t>
  </si>
  <si>
    <t>Regression Statistics</t>
  </si>
  <si>
    <t>Multiple R</t>
  </si>
  <si>
    <t>R Square</t>
  </si>
  <si>
    <t>Adjusted R Square</t>
  </si>
  <si>
    <t>Standard Error</t>
  </si>
  <si>
    <t>Observations</t>
  </si>
  <si>
    <t>ANOVA</t>
  </si>
  <si>
    <t>Regression</t>
  </si>
  <si>
    <t>Residual</t>
  </si>
  <si>
    <t>Total</t>
  </si>
  <si>
    <t>Intercept</t>
  </si>
  <si>
    <t>df</t>
  </si>
  <si>
    <t>SS</t>
  </si>
  <si>
    <t>MS</t>
  </si>
  <si>
    <t>F</t>
  </si>
  <si>
    <t>Significance F</t>
  </si>
  <si>
    <t>Coefficients</t>
  </si>
  <si>
    <t>t Stat</t>
  </si>
  <si>
    <t>P-value</t>
  </si>
  <si>
    <t>Lower 95%</t>
  </si>
  <si>
    <t>Upper 95%</t>
  </si>
  <si>
    <t>Lower 95,0%</t>
  </si>
  <si>
    <t>Upper 95,0%</t>
  </si>
  <si>
    <t>Interpretation:</t>
  </si>
  <si>
    <t>Firstly, the model's statistical significance is indicated by the low p value, which is significantly less than the 0.05 threshold. This enables me to proceed with the interpretation of the other statistical findings.</t>
  </si>
  <si>
    <t>GDP in bil. USD</t>
  </si>
  <si>
    <t>Including the variable GDP the r square grows to a strong value (higher than 0,7), meaning that the number of VC deals is well explained by the number of M&amp;A deals and by the GDP of the USA.</t>
  </si>
  <si>
    <t>UK</t>
  </si>
  <si>
    <t>https://www.youtube.com/watch?v=HgfHefwK7VQ</t>
  </si>
  <si>
    <t>Regression with 2 year lag (Only number of M&amp;A deals)</t>
  </si>
  <si>
    <t>Regression M&amp;A Value and VC Equity Value with no lag (only M&amp;A value as independent variable)</t>
  </si>
  <si>
    <t>Regression M&amp;A Value and VC Equity Value with no lag (only GDP as independent variable)</t>
  </si>
  <si>
    <t>Regression M&amp;A Value and VC Equity Value with no lag with M&amp;A value and GDP as independent variables</t>
  </si>
  <si>
    <t>The p-value of the variable "GDP" and the p-value of "M&amp;A value" are far lower than 0.15, meaning that both variables are statistically significant for the model.</t>
  </si>
  <si>
    <t>N° of Outbound M&amp;A deals</t>
  </si>
  <si>
    <t>Outbound M&amp;A Value in bil. USD</t>
  </si>
  <si>
    <t>Total N° of M&amp;A deals</t>
  </si>
  <si>
    <t>Total M&amp;A Value in bil. USD</t>
  </si>
  <si>
    <t>N° of M&amp;A deals (Outbound excl.)</t>
  </si>
  <si>
    <t>M&amp;A Value in bil. USD (Outbound excl.)</t>
  </si>
  <si>
    <t>For some countries (USA, UK, Canada, Germany) Outbound data were available. So they have been excluded from the M&amp;A transactions, for a more precise calculation.</t>
  </si>
  <si>
    <r>
      <t xml:space="preserve">- for M&amp;A deals: </t>
    </r>
    <r>
      <rPr>
        <u/>
        <sz val="11"/>
        <color theme="1"/>
        <rFont val="Calibri"/>
        <family val="2"/>
        <scheme val="minor"/>
      </rPr>
      <t>IMAA</t>
    </r>
    <r>
      <rPr>
        <sz val="11"/>
        <color theme="1"/>
        <rFont val="Calibri"/>
        <family val="2"/>
        <scheme val="minor"/>
      </rPr>
      <t xml:space="preserve"> (Institute for Mergers, Acquisitions &amp; Alliances) data per country includes transactions where the country has been target, buyer or seller Inbound (from abroad to the country), Domestic (from the country to the same country) and Outbound (from abroad to the country)</t>
    </r>
  </si>
  <si>
    <t>However the p-value of the variable "GDP" is higher than 0,15, meaning that the variable is not statistically significant.</t>
  </si>
  <si>
    <t>Regression with 2 year lag (number of M&amp;A deals + GDP)</t>
  </si>
  <si>
    <t>Correlation between N° of M&amp;A and N° of VC Investments (Outbound data excluded)</t>
  </si>
  <si>
    <t>Correlation between M&amp;A Value and VC Equity Value (Outbound data excluded)</t>
  </si>
  <si>
    <t>Correlation between N° of M&amp;A and N° of VC Investments (Outbound data excluded) (Outbound data excluded)</t>
  </si>
  <si>
    <t>Correlation between M&amp;A Value and VC Equity Value (Outbound data excluded) (Outbound data excluded)</t>
  </si>
  <si>
    <t>Without exclusion</t>
  </si>
  <si>
    <t>Regression with 0 year lag (Only number of M&amp;A deals)</t>
  </si>
  <si>
    <t>Including the variable GDP the r square grows to a good value (0,68), meaning that the value of VC deals is well explained by the value of M&amp;A deals and by the GDP of the USA.</t>
  </si>
  <si>
    <t>I can affirm that the value of VC investments can be moderately explained by the value of M&amp;A deals with no lag, given a multiple R-squared of 0.5959</t>
  </si>
  <si>
    <t>I can affirm that the number of VC investments can be moderately/strongly explained by the number of M&amp;A deals with 2 years lag, given a multiple R-squared of 0.6595</t>
  </si>
  <si>
    <t>Including the variable GDP the r square grows to a stronger value (0.679), meaning that the number of VC deals is well explained by the number of M&amp;A deals and by the GDP of the USA.</t>
  </si>
  <si>
    <t>Comment</t>
  </si>
  <si>
    <t>4% worst with Outbound exclusion</t>
  </si>
  <si>
    <t>3% worst with Outbound exclusion</t>
  </si>
  <si>
    <t>No Outbound exclusion effect</t>
  </si>
  <si>
    <t>5% worst with Outbound exclusion</t>
  </si>
  <si>
    <t>I can affirm that the number of VC investments can be moderately/strongly explained by the number of M&amp;A deals with 2 years lag, given a multiple R-squared of 0.6891</t>
  </si>
  <si>
    <t>2% worst with Outbound exclusion</t>
  </si>
  <si>
    <t>I can affirm that the value of VC investments can be moderately explained by the value of M&amp;A deals with no lag, given a multiple R-squared of 0.6397</t>
  </si>
  <si>
    <t>The R square is almost 4% better excluding the outbound data (0.5959 vs 0.6397)</t>
  </si>
  <si>
    <t>The R square in the model with the outbound exclusion is a bit lower than the one with total data (0.6596 vs 0.6891)</t>
  </si>
  <si>
    <t>1.5% worst with Outbound exclusion</t>
  </si>
  <si>
    <t xml:space="preserve">The r square (0,68 vs 0,69) is 1,5% worst with the exclusion of Outbound Data </t>
  </si>
  <si>
    <t>Long term interest rates (%)</t>
  </si>
  <si>
    <t>Regression M&amp;A Value and VC Equity Value with no lag with M&amp;A value, GDP and Long-term interest rates as independent variables</t>
  </si>
  <si>
    <t>Comments</t>
  </si>
  <si>
    <t>Adding the variable "Long-Term interest Rates", the r Square becomes 5% better than using just M&amp;A Values and GDP</t>
  </si>
  <si>
    <t>REGRESSION LINE EQUATION</t>
  </si>
  <si>
    <t>Regression Number of VC investment with 3 years lag with Outbound exclusion</t>
  </si>
  <si>
    <t>Regression Number of VC investment with 1 year lag with Outbound exclusion</t>
  </si>
  <si>
    <t>Regression Number of VC investment with 3 years lag without Outbound exclusion</t>
  </si>
  <si>
    <t>Regression Number of VC investment with 1 year lag without Outbound exclusion</t>
  </si>
  <si>
    <t>Regression with 1 year lag (number of M&amp;A deals)</t>
  </si>
  <si>
    <t>Regression with 1 year lag (number of M&amp;A deals + GDP)</t>
  </si>
  <si>
    <t>Long-term interest rates (%)</t>
  </si>
  <si>
    <t>All the three variables are statistically significant given the p-values strongly lower than 0.15</t>
  </si>
  <si>
    <t>I can affirm that the value of VC investments can be strongly explained by the value of M&amp;A deals, GDP of the country and Long term interest rates with no lag, given the R-squared of 0.7409</t>
  </si>
  <si>
    <t>Regression with 2 year lag (number of M&amp;A deals + GDP + Long-term interest rates)</t>
  </si>
  <si>
    <t>Including the variable "Long-term interest rates" the r square grows to a strong value (higher than 0,7), meaning that the number of VC deals is well explained by the number of M&amp;A deals, by the GDP and by the Long-term interest rates of the USA.</t>
  </si>
  <si>
    <t>Regression with 1 year lag (Only number of M&amp;A deals)</t>
  </si>
  <si>
    <t>Regression with 1 year lag (number of M&amp;A deals + GDP + Long-term interest rates)</t>
  </si>
  <si>
    <t>y = - 1928,82 x3 + 0,814552 x2 - 0,78587 x1 + 19100,44</t>
  </si>
  <si>
    <t>y = 31,7308 x3 + 7,431E-02 x2 + 1,9193E-02 x1 + -391,452</t>
  </si>
  <si>
    <t>Regression with 3 year lag (number of M&amp;A deals + GDP + Long-term interest rates)</t>
  </si>
  <si>
    <t>Regression with 1 year lag (value of M&amp;A deals + GDP + Long-term interest rates)</t>
  </si>
  <si>
    <r>
      <t xml:space="preserve">- for GDP: </t>
    </r>
    <r>
      <rPr>
        <u/>
        <sz val="11"/>
        <color theme="1"/>
        <rFont val="Calibri"/>
        <family val="2"/>
        <scheme val="minor"/>
      </rPr>
      <t>World Bank</t>
    </r>
  </si>
  <si>
    <r>
      <t xml:space="preserve">- for Long-term interest rates: </t>
    </r>
    <r>
      <rPr>
        <u/>
        <sz val="11"/>
        <color theme="1"/>
        <rFont val="Calibri"/>
        <family val="2"/>
        <scheme val="minor"/>
      </rPr>
      <t>OECD</t>
    </r>
  </si>
  <si>
    <r>
      <rPr>
        <b/>
        <sz val="11"/>
        <color theme="1"/>
        <rFont val="Calibri"/>
        <family val="2"/>
        <scheme val="minor"/>
      </rPr>
      <t>3.</t>
    </r>
    <r>
      <rPr>
        <sz val="11"/>
        <color theme="1"/>
        <rFont val="Calibri"/>
        <family val="2"/>
        <scheme val="minor"/>
      </rPr>
      <t xml:space="preserve"> To build a multivariate linear regression model for the VC deals in a given country</t>
    </r>
  </si>
  <si>
    <r>
      <rPr>
        <b/>
        <sz val="11"/>
        <color theme="1"/>
        <rFont val="Calibri"/>
        <family val="2"/>
        <scheme val="minor"/>
      </rPr>
      <t xml:space="preserve">4. </t>
    </r>
    <r>
      <rPr>
        <sz val="11"/>
        <color theme="1"/>
        <rFont val="Calibri"/>
        <family val="2"/>
        <scheme val="minor"/>
      </rPr>
      <t>To build a multivariate linear regression model for the VC Value in a given country</t>
    </r>
  </si>
  <si>
    <t>The exclusion of Outbound Data does not necessarily increase the accuracy of the regression model, the change is not substantial.</t>
  </si>
  <si>
    <t>Long-term interest rates correlation</t>
  </si>
  <si>
    <t>GDP correlation</t>
  </si>
  <si>
    <t>It has been verified that the best linear regression model among the different lag times, is the one with the highest correlation. So, all the regression models have been developed based on the highest correlation time lag between VC and M&amp;A number of transactions or values of transactions</t>
  </si>
  <si>
    <t>The linear regression has been done with 95% confidence level</t>
  </si>
  <si>
    <t>Objective 3: best result</t>
  </si>
  <si>
    <t>Objective 4: best result</t>
  </si>
  <si>
    <t>with outbound exclusion</t>
  </si>
  <si>
    <t>no Outbound exclusion</t>
  </si>
  <si>
    <t>better</t>
  </si>
  <si>
    <t>slightly worse</t>
  </si>
  <si>
    <t>slightly better</t>
  </si>
  <si>
    <t>significantly worse</t>
  </si>
  <si>
    <t>USA shows a strong correlation (80%) with no lag</t>
  </si>
  <si>
    <t>UK shows a quite strong correlation (62%) with 1 years lag</t>
  </si>
  <si>
    <t>GERMANY shows a moderate correlation (42%) with 1 years lag</t>
  </si>
  <si>
    <t>CANADA shows a strong correlation (75%) with no lag</t>
  </si>
  <si>
    <t>CANADA shows a moderate correlation (43%) with no lag</t>
  </si>
  <si>
    <t>GERMANY shows a moderate correlation (70%) with 1 years lag</t>
  </si>
  <si>
    <t>UK shows a strong correlation (83%) with 1 years lag</t>
  </si>
  <si>
    <t>USA shows a strong correlation (83%) with 2  years lag</t>
  </si>
  <si>
    <r>
      <rPr>
        <b/>
        <sz val="11"/>
        <color theme="1"/>
        <rFont val="Calibri"/>
        <family val="2"/>
        <scheme val="minor"/>
      </rPr>
      <t>Highlights</t>
    </r>
    <r>
      <rPr>
        <sz val="11"/>
        <color theme="1"/>
        <rFont val="Calibri"/>
        <family val="2"/>
        <scheme val="minor"/>
      </rPr>
      <t>: the outbound exclusion does not change the years of lag and have a low impact in the correlation values</t>
    </r>
  </si>
  <si>
    <r>
      <rPr>
        <b/>
        <sz val="11"/>
        <color theme="1"/>
        <rFont val="Calibri"/>
        <family val="2"/>
        <scheme val="minor"/>
      </rPr>
      <t xml:space="preserve">1. </t>
    </r>
    <r>
      <rPr>
        <sz val="11"/>
        <color theme="1"/>
        <rFont val="Calibri"/>
        <family val="2"/>
        <scheme val="minor"/>
      </rPr>
      <t>To study the correlation between the number of M&amp;A deals and the number of VC investments over time for different countries</t>
    </r>
  </si>
  <si>
    <r>
      <rPr>
        <b/>
        <sz val="11"/>
        <color theme="1"/>
        <rFont val="Calibri"/>
        <family val="2"/>
        <scheme val="minor"/>
      </rPr>
      <t xml:space="preserve">2. </t>
    </r>
    <r>
      <rPr>
        <sz val="11"/>
        <color theme="1"/>
        <rFont val="Calibri"/>
        <family val="2"/>
        <scheme val="minor"/>
      </rPr>
      <t>To study the correlation between the value of M&amp;A deals and the equity value of VC investments over time for different countries</t>
    </r>
  </si>
  <si>
    <t>Regression with 4 years lag (value of M&amp;A deals + GDP)</t>
  </si>
  <si>
    <t>X Variable 1</t>
  </si>
  <si>
    <t>Regression with 4 years lag (value of M&amp;A deals)</t>
  </si>
  <si>
    <t>Regression with 4 years lag (value of M&amp;A deals + GDP + Long-term Interest Rates)</t>
  </si>
  <si>
    <t>Regression Number of VC investments with 3 years lag without Outbound exclusion + GDP + Long-term interest rates</t>
  </si>
  <si>
    <t>Regression Value of VC investments with 1 year lag without Outbound exclusion + GDP + Long-term interest rates</t>
  </si>
  <si>
    <t>Regression with 1 year lag (number of M&amp;A deals + GDP + Long-term interest rates) without exclusion</t>
  </si>
  <si>
    <t>Regression with 1 year lag (value of M&amp;A deals + GDP + Long-term interest rates) without exclusion</t>
  </si>
  <si>
    <t>Regression with 4 years lag (value of M&amp;A deals + GDP + Long-term interest rates) without exclusion</t>
  </si>
  <si>
    <t>Regression with 3 years lag (value of M&amp;A deals + GDP + Long-term interest rates) without exclusion</t>
  </si>
  <si>
    <t>Regression with 1 year lag (number of M&amp;A deals + GDP + Long Term Interest Rates)</t>
  </si>
  <si>
    <t>Regression with 0 year lag (value of M&amp;A deals + GDP + Long Term Interest Rates)</t>
  </si>
  <si>
    <t>Regression with 1 year lag (value of M&amp;A deals + GDP + Long Term Interest Rates)</t>
  </si>
  <si>
    <t>Regression with 3 years lag (number of M&amp;A deals + GDP + Long Term Interest Rates)</t>
  </si>
  <si>
    <t>Regression with 5 years lag (number of M&amp;A deals + GDP + Long Term Interest Rates)</t>
  </si>
  <si>
    <t>Regression with 3 years lag (value of M&amp;A deals + GDP + Long Term Interest Rates)</t>
  </si>
  <si>
    <t>Regression with 0 years lag (value of M&amp;A deals + GDP + Long Term Interest Rates) no exclusion</t>
  </si>
  <si>
    <t>Regression with 0 years lag (number of M&amp;A deals + GDP + Long Term Interest Rates) no exclusion</t>
  </si>
  <si>
    <r>
      <rPr>
        <b/>
        <sz val="11"/>
        <color theme="1"/>
        <rFont val="Calibri"/>
        <family val="2"/>
        <scheme val="minor"/>
      </rPr>
      <t>2.</t>
    </r>
    <r>
      <rPr>
        <sz val="11"/>
        <color theme="1"/>
        <rFont val="Calibri"/>
        <family val="2"/>
        <scheme val="minor"/>
      </rPr>
      <t xml:space="preserve"> In each country analyzed, the value of M&amp;A deals and the value of VC Equity Investments are moderately correlated with different lags, except for the US and Canada where the correlation is strong and Italy where it is weak or negative</t>
    </r>
  </si>
  <si>
    <r>
      <t xml:space="preserve">Data for GDP from 1985 to 1994 come from </t>
    </r>
    <r>
      <rPr>
        <i/>
        <u/>
        <sz val="11"/>
        <color theme="1"/>
        <rFont val="Times New Roman"/>
        <family val="1"/>
      </rPr>
      <t>https://tradingeconomics.com/israel/gdp</t>
    </r>
  </si>
  <si>
    <t>Regression Number of VC investments with 1 years lag without Outbound exclusion + GDP + Long-term interest rates</t>
  </si>
  <si>
    <t>Regression with no lag (number of M&amp;A deals + GDP + Long Term Interest Rates)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</si>
</sst>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E+00"/>
    <numFmt numFmtId="167" formatCode="0.0000"/>
  </numFmts>
  <fonts count="2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rgb="FF000000"/>
      <name val="Arial"/>
      <family val="2"/>
    </font>
    <font>
      <u/>
      <sz val="11"/>
      <color theme="10"/>
      <name val="Calibri"/>
      <family val="2"/>
      <scheme val="minor"/>
    </font>
    <font>
      <u/>
      <sz val="11"/>
      <color theme="1"/>
      <name val="Calibri"/>
      <family val="2"/>
      <scheme val="minor"/>
    </font>
    <font>
      <sz val="11"/>
      <name val="Calibri"/>
      <family val="2"/>
      <scheme val="minor"/>
    </font>
    <font>
      <b/>
      <sz val="9"/>
      <color theme="1"/>
      <name val="Calibri"/>
      <family val="2"/>
      <scheme val="minor"/>
    </font>
    <font>
      <i/>
      <sz val="11"/>
      <color theme="1"/>
      <name val="Calibri"/>
      <family val="2"/>
      <scheme val="minor"/>
    </font>
    <font>
      <sz val="11"/>
      <color rgb="FFFF0000"/>
      <name val="Calibri"/>
      <family val="2"/>
      <scheme val="minor"/>
    </font>
    <font>
      <b/>
      <sz val="11"/>
      <color rgb="FF0070C0"/>
      <name val="Calibri"/>
      <family val="2"/>
      <scheme val="minor"/>
    </font>
    <font>
      <b/>
      <u/>
      <sz val="11"/>
      <color rgb="FF0070C0"/>
      <name val="Calibri"/>
      <family val="2"/>
      <scheme val="minor"/>
    </font>
    <font>
      <b/>
      <sz val="11"/>
      <color rgb="FFFF0000"/>
      <name val="Calibri"/>
      <family val="2"/>
      <scheme val="minor"/>
    </font>
    <font>
      <sz val="11"/>
      <color theme="1"/>
      <name val="Times New Roman"/>
      <family val="1"/>
    </font>
    <font>
      <i/>
      <sz val="11"/>
      <color theme="1"/>
      <name val="Times New Roman"/>
      <family val="1"/>
    </font>
    <font>
      <b/>
      <sz val="11"/>
      <color theme="1"/>
      <name val="Times New Roman"/>
      <family val="1"/>
    </font>
    <font>
      <sz val="10"/>
      <name val="Times New Roman"/>
      <family val="1"/>
    </font>
    <font>
      <sz val="10"/>
      <color rgb="FF000000"/>
      <name val="Times New Roman"/>
      <family val="1"/>
    </font>
    <font>
      <i/>
      <u/>
      <sz val="11"/>
      <color theme="1"/>
      <name val="Times New Roman"/>
      <family val="1"/>
    </font>
    <font>
      <b/>
      <sz val="11"/>
      <color rgb="FF0070C0"/>
      <name val="Times New Roman"/>
      <family val="1"/>
    </font>
    <font>
      <sz val="11"/>
      <color rgb="FFFF0000"/>
      <name val="Times New Roman"/>
      <family val="1"/>
    </font>
    <font>
      <sz val="11"/>
      <name val="Times New Roman"/>
      <family val="1"/>
    </font>
    <font>
      <sz val="11"/>
      <color rgb="FF000000"/>
      <name val="Times New Roman"/>
      <family val="1"/>
    </font>
  </fonts>
  <fills count="3">
    <fill>
      <patternFill patternType="none"/>
    </fill>
    <fill>
      <patternFill patternType="gray125"/>
    </fill>
    <fill>
      <patternFill patternType="solid">
        <fgColor rgb="FFFFFFFF"/>
        <bgColor rgb="FFFFFFFF"/>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5" fillId="0" borderId="0" applyNumberFormat="0" applyFill="0" applyBorder="0" applyAlignment="0" applyProtection="0"/>
  </cellStyleXfs>
  <cellXfs count="150">
    <xf numFmtId="0" fontId="0" fillId="0" borderId="0" xfId="0"/>
    <xf numFmtId="0" fontId="3" fillId="0" borderId="0" xfId="0" quotePrefix="1" applyFont="1" applyAlignment="1">
      <alignment horizontal="left"/>
    </xf>
    <xf numFmtId="3" fontId="0" fillId="0" borderId="0" xfId="0" applyNumberFormat="1"/>
    <xf numFmtId="0" fontId="3" fillId="0" borderId="0" xfId="0" applyFont="1" applyAlignment="1">
      <alignment horizontal="left"/>
    </xf>
    <xf numFmtId="3" fontId="3" fillId="2" borderId="0" xfId="0" applyNumberFormat="1" applyFont="1" applyFill="1" applyAlignment="1">
      <alignment horizontal="right" vertical="top"/>
    </xf>
    <xf numFmtId="3" fontId="3" fillId="0" borderId="0" xfId="0" applyNumberFormat="1" applyFont="1" applyAlignment="1">
      <alignment horizontal="right"/>
    </xf>
    <xf numFmtId="0" fontId="3" fillId="0" borderId="0" xfId="0" applyFont="1"/>
    <xf numFmtId="3" fontId="0" fillId="0" borderId="0" xfId="0" applyNumberFormat="1" applyAlignment="1">
      <alignment horizontal="right" vertical="top"/>
    </xf>
    <xf numFmtId="3" fontId="4" fillId="0" borderId="0" xfId="0" applyNumberFormat="1" applyFont="1"/>
    <xf numFmtId="49" fontId="3" fillId="0" borderId="0" xfId="0" applyNumberFormat="1" applyFont="1" applyAlignment="1">
      <alignment horizontal="left"/>
    </xf>
    <xf numFmtId="3" fontId="0" fillId="0" borderId="0" xfId="0" applyNumberFormat="1" applyAlignment="1">
      <alignment horizontal="right"/>
    </xf>
    <xf numFmtId="0" fontId="0" fillId="0" borderId="1" xfId="0" applyBorder="1"/>
    <xf numFmtId="9" fontId="0" fillId="0" borderId="1" xfId="1" applyFont="1" applyBorder="1"/>
    <xf numFmtId="0" fontId="2" fillId="0" borderId="1" xfId="0" applyFont="1" applyBorder="1"/>
    <xf numFmtId="9" fontId="2" fillId="0" borderId="1" xfId="1" applyFont="1" applyBorder="1"/>
    <xf numFmtId="9" fontId="1" fillId="0" borderId="1" xfId="1" applyFont="1" applyBorder="1"/>
    <xf numFmtId="0" fontId="5" fillId="0" borderId="0" xfId="2"/>
    <xf numFmtId="0" fontId="2" fillId="0" borderId="0" xfId="0" applyFont="1"/>
    <xf numFmtId="4" fontId="0" fillId="0" borderId="0" xfId="0" applyNumberFormat="1" applyAlignment="1">
      <alignment horizontal="right" vertical="top"/>
    </xf>
    <xf numFmtId="4" fontId="0" fillId="0" borderId="0" xfId="0" applyNumberFormat="1" applyAlignment="1">
      <alignment horizontal="right"/>
    </xf>
    <xf numFmtId="4" fontId="3" fillId="0" borderId="0" xfId="0" applyNumberFormat="1" applyFont="1" applyAlignment="1">
      <alignment horizontal="right"/>
    </xf>
    <xf numFmtId="0" fontId="3" fillId="0" borderId="0" xfId="0" applyFont="1" applyAlignment="1">
      <alignment horizontal="center" vertical="center"/>
    </xf>
    <xf numFmtId="0" fontId="0" fillId="0" borderId="0" xfId="0" applyAlignment="1">
      <alignment horizontal="center" vertical="center" wrapText="1"/>
    </xf>
    <xf numFmtId="4" fontId="4" fillId="0" borderId="0" xfId="0" applyNumberFormat="1" applyFont="1" applyAlignment="1">
      <alignment horizontal="center" vertical="center" wrapText="1"/>
    </xf>
    <xf numFmtId="0" fontId="0" fillId="0" borderId="0" xfId="0" applyAlignment="1">
      <alignment horizontal="center" vertical="center"/>
    </xf>
    <xf numFmtId="4" fontId="4" fillId="0" borderId="0" xfId="0" applyNumberFormat="1" applyFont="1" applyAlignment="1">
      <alignment horizontal="right"/>
    </xf>
    <xf numFmtId="0" fontId="0" fillId="0" borderId="0" xfId="0" quotePrefix="1"/>
    <xf numFmtId="0" fontId="7" fillId="0" borderId="10" xfId="2" applyFont="1" applyBorder="1"/>
    <xf numFmtId="0" fontId="7" fillId="0" borderId="11" xfId="2" applyFont="1" applyBorder="1"/>
    <xf numFmtId="0" fontId="7" fillId="0" borderId="12" xfId="2" applyFont="1" applyBorder="1"/>
    <xf numFmtId="9" fontId="0" fillId="0" borderId="3" xfId="0" applyNumberFormat="1" applyBorder="1"/>
    <xf numFmtId="9" fontId="0" fillId="0" borderId="4" xfId="0" applyNumberFormat="1" applyBorder="1"/>
    <xf numFmtId="9" fontId="0" fillId="0" borderId="1" xfId="0" applyNumberFormat="1" applyBorder="1"/>
    <xf numFmtId="9" fontId="0" fillId="0" borderId="2" xfId="0" applyNumberFormat="1" applyBorder="1"/>
    <xf numFmtId="9" fontId="0" fillId="0" borderId="5" xfId="0" applyNumberFormat="1" applyBorder="1"/>
    <xf numFmtId="9" fontId="0" fillId="0" borderId="6" xfId="0" applyNumberFormat="1" applyBorder="1"/>
    <xf numFmtId="9" fontId="0" fillId="0" borderId="8" xfId="0" applyNumberFormat="1" applyBorder="1"/>
    <xf numFmtId="9" fontId="0" fillId="0" borderId="9" xfId="0" applyNumberFormat="1" applyBorder="1"/>
    <xf numFmtId="9" fontId="2" fillId="0" borderId="3" xfId="0" applyNumberFormat="1" applyFont="1" applyBorder="1"/>
    <xf numFmtId="9" fontId="2" fillId="0" borderId="1" xfId="0" applyNumberFormat="1" applyFont="1" applyBorder="1"/>
    <xf numFmtId="9" fontId="2" fillId="0" borderId="5" xfId="0" applyNumberFormat="1" applyFont="1" applyBorder="1"/>
    <xf numFmtId="9" fontId="2" fillId="0" borderId="6" xfId="0" applyNumberFormat="1" applyFont="1" applyBorder="1"/>
    <xf numFmtId="9" fontId="2" fillId="0" borderId="7" xfId="0" applyNumberFormat="1" applyFont="1" applyBorder="1"/>
    <xf numFmtId="3" fontId="4" fillId="0" borderId="0" xfId="0" applyNumberFormat="1" applyFont="1" applyAlignment="1">
      <alignment horizontal="right"/>
    </xf>
    <xf numFmtId="0" fontId="0" fillId="0" borderId="16" xfId="0" applyBorder="1"/>
    <xf numFmtId="0" fontId="9" fillId="0" borderId="17" xfId="0" applyFont="1" applyBorder="1" applyAlignment="1">
      <alignment horizontal="center"/>
    </xf>
    <xf numFmtId="0" fontId="9" fillId="0" borderId="17" xfId="0" applyFont="1" applyBorder="1" applyAlignment="1">
      <alignment horizontal="centerContinuous"/>
    </xf>
    <xf numFmtId="0" fontId="0" fillId="0" borderId="13" xfId="0" applyBorder="1"/>
    <xf numFmtId="0" fontId="0" fillId="0" borderId="14" xfId="0" applyBorder="1"/>
    <xf numFmtId="0" fontId="0" fillId="0" borderId="15" xfId="0" applyBorder="1"/>
    <xf numFmtId="9" fontId="0" fillId="0" borderId="0" xfId="0" applyNumberFormat="1"/>
    <xf numFmtId="9" fontId="2" fillId="0" borderId="2" xfId="0" applyNumberFormat="1" applyFont="1" applyBorder="1"/>
    <xf numFmtId="0" fontId="11" fillId="0" borderId="0" xfId="0" applyFont="1"/>
    <xf numFmtId="0" fontId="4" fillId="0" borderId="0" xfId="0" applyFont="1" applyAlignment="1">
      <alignment horizontal="right"/>
    </xf>
    <xf numFmtId="164" fontId="4" fillId="0" borderId="0" xfId="0" applyNumberFormat="1" applyFont="1" applyAlignment="1">
      <alignment horizontal="right"/>
    </xf>
    <xf numFmtId="0" fontId="9" fillId="0" borderId="0" xfId="0" applyFont="1"/>
    <xf numFmtId="0" fontId="9" fillId="0" borderId="0" xfId="0" applyFont="1" applyAlignment="1">
      <alignment horizontal="centerContinuous"/>
    </xf>
    <xf numFmtId="0" fontId="10" fillId="0" borderId="16" xfId="0" applyFont="1" applyBorder="1"/>
    <xf numFmtId="0" fontId="2" fillId="0" borderId="16" xfId="0" applyFont="1" applyBorder="1"/>
    <xf numFmtId="0" fontId="10" fillId="0" borderId="0" xfId="0" applyFont="1"/>
    <xf numFmtId="0" fontId="12" fillId="0" borderId="0" xfId="0" applyFont="1"/>
    <xf numFmtId="0" fontId="6" fillId="0" borderId="0" xfId="0" applyFont="1"/>
    <xf numFmtId="0" fontId="13" fillId="0" borderId="0" xfId="0" applyFont="1"/>
    <xf numFmtId="0" fontId="13" fillId="0" borderId="16" xfId="0" applyFont="1" applyBorder="1"/>
    <xf numFmtId="164" fontId="0" fillId="0" borderId="0" xfId="0" applyNumberFormat="1"/>
    <xf numFmtId="0" fontId="0" fillId="0" borderId="24" xfId="0" applyBorder="1"/>
    <xf numFmtId="0" fontId="4" fillId="0" borderId="0" xfId="0" applyFont="1" applyAlignment="1">
      <alignment horizontal="left" vertical="top"/>
    </xf>
    <xf numFmtId="0" fontId="14" fillId="0" borderId="0" xfId="0" applyFont="1"/>
    <xf numFmtId="0" fontId="15" fillId="0" borderId="17" xfId="0" applyFont="1" applyBorder="1" applyAlignment="1">
      <alignment horizontal="centerContinuous"/>
    </xf>
    <xf numFmtId="0" fontId="16" fillId="0" borderId="0" xfId="0" applyFont="1"/>
    <xf numFmtId="0" fontId="14" fillId="0" borderId="16" xfId="0" applyFont="1" applyBorder="1"/>
    <xf numFmtId="0" fontId="15" fillId="0" borderId="17" xfId="0" applyFont="1" applyBorder="1" applyAlignment="1">
      <alignment horizontal="center"/>
    </xf>
    <xf numFmtId="1" fontId="14" fillId="0" borderId="0" xfId="0" applyNumberFormat="1" applyFont="1"/>
    <xf numFmtId="2" fontId="14" fillId="0" borderId="0" xfId="0" applyNumberFormat="1" applyFont="1"/>
    <xf numFmtId="1" fontId="14" fillId="0" borderId="16" xfId="0" applyNumberFormat="1" applyFont="1" applyBorder="1"/>
    <xf numFmtId="165" fontId="14" fillId="0" borderId="0" xfId="0" applyNumberFormat="1" applyFont="1"/>
    <xf numFmtId="166" fontId="14" fillId="0" borderId="0" xfId="0" applyNumberFormat="1" applyFont="1"/>
    <xf numFmtId="166" fontId="16" fillId="0" borderId="0" xfId="0" applyNumberFormat="1" applyFont="1"/>
    <xf numFmtId="2" fontId="14" fillId="0" borderId="16" xfId="0" applyNumberFormat="1" applyFont="1" applyBorder="1"/>
    <xf numFmtId="165" fontId="14" fillId="0" borderId="16" xfId="0" applyNumberFormat="1" applyFont="1" applyBorder="1"/>
    <xf numFmtId="166" fontId="16" fillId="0" borderId="16" xfId="0" applyNumberFormat="1" applyFont="1" applyBorder="1"/>
    <xf numFmtId="0" fontId="15" fillId="0" borderId="0" xfId="0" applyFont="1"/>
    <xf numFmtId="165" fontId="16" fillId="0" borderId="0" xfId="0" applyNumberFormat="1" applyFont="1"/>
    <xf numFmtId="165" fontId="16" fillId="0" borderId="16" xfId="0" applyNumberFormat="1" applyFont="1" applyBorder="1"/>
    <xf numFmtId="0" fontId="14" fillId="0" borderId="1" xfId="0" applyFont="1" applyBorder="1"/>
    <xf numFmtId="9" fontId="14" fillId="0" borderId="1" xfId="1" applyFont="1" applyBorder="1"/>
    <xf numFmtId="0" fontId="16" fillId="0" borderId="1" xfId="0" applyFont="1" applyBorder="1"/>
    <xf numFmtId="9" fontId="16" fillId="0" borderId="1" xfId="1" applyFont="1" applyBorder="1"/>
    <xf numFmtId="0" fontId="17" fillId="0" borderId="0" xfId="0" applyFont="1" applyAlignment="1">
      <alignment horizontal="center" vertical="center" wrapText="1"/>
    </xf>
    <xf numFmtId="0" fontId="14" fillId="0" borderId="0" xfId="0" applyFont="1" applyAlignment="1">
      <alignment horizontal="center" vertical="center" wrapText="1"/>
    </xf>
    <xf numFmtId="4" fontId="18" fillId="0" borderId="0" xfId="0" applyNumberFormat="1" applyFont="1" applyAlignment="1">
      <alignment horizontal="center" vertical="center" wrapText="1"/>
    </xf>
    <xf numFmtId="0" fontId="17" fillId="0" borderId="0" xfId="0" applyFont="1"/>
    <xf numFmtId="3" fontId="18" fillId="0" borderId="0" xfId="0" applyNumberFormat="1" applyFont="1"/>
    <xf numFmtId="4" fontId="18" fillId="0" borderId="0" xfId="0" applyNumberFormat="1" applyFont="1" applyAlignment="1">
      <alignment horizontal="right"/>
    </xf>
    <xf numFmtId="0" fontId="17" fillId="0" borderId="0" xfId="0" quotePrefix="1" applyFont="1"/>
    <xf numFmtId="49" fontId="17" fillId="0" borderId="0" xfId="0" applyNumberFormat="1" applyFont="1"/>
    <xf numFmtId="0" fontId="17" fillId="0" borderId="0" xfId="0" applyFont="1" applyAlignment="1">
      <alignment horizontal="left"/>
    </xf>
    <xf numFmtId="3" fontId="17" fillId="0" borderId="0" xfId="0" applyNumberFormat="1" applyFont="1" applyAlignment="1">
      <alignment horizontal="right" vertical="top"/>
    </xf>
    <xf numFmtId="4" fontId="17" fillId="0" borderId="0" xfId="0" applyNumberFormat="1" applyFont="1" applyAlignment="1">
      <alignment horizontal="right" vertical="top"/>
    </xf>
    <xf numFmtId="3" fontId="17" fillId="0" borderId="0" xfId="0" applyNumberFormat="1" applyFont="1" applyAlignment="1">
      <alignment horizontal="right"/>
    </xf>
    <xf numFmtId="4" fontId="17" fillId="0" borderId="0" xfId="0" applyNumberFormat="1" applyFont="1" applyAlignment="1">
      <alignment horizontal="right"/>
    </xf>
    <xf numFmtId="0" fontId="20" fillId="0" borderId="0" xfId="0" applyFont="1"/>
    <xf numFmtId="0" fontId="21" fillId="0" borderId="16" xfId="0" applyFont="1" applyBorder="1"/>
    <xf numFmtId="0" fontId="16" fillId="0" borderId="16" xfId="0" applyFont="1" applyBorder="1"/>
    <xf numFmtId="165" fontId="21" fillId="0" borderId="16" xfId="0" applyNumberFormat="1" applyFont="1" applyBorder="1"/>
    <xf numFmtId="167" fontId="14" fillId="0" borderId="0" xfId="0" applyNumberFormat="1" applyFont="1"/>
    <xf numFmtId="167" fontId="14" fillId="0" borderId="16" xfId="0" applyNumberFormat="1" applyFont="1" applyBorder="1"/>
    <xf numFmtId="167" fontId="21" fillId="0" borderId="16" xfId="0" applyNumberFormat="1" applyFont="1" applyBorder="1"/>
    <xf numFmtId="167" fontId="21" fillId="0" borderId="0" xfId="0" applyNumberFormat="1" applyFont="1"/>
    <xf numFmtId="165" fontId="21" fillId="0" borderId="0" xfId="0" applyNumberFormat="1" applyFont="1"/>
    <xf numFmtId="3" fontId="18" fillId="0" borderId="0" xfId="0" applyNumberFormat="1" applyFont="1" applyAlignment="1">
      <alignment horizontal="right"/>
    </xf>
    <xf numFmtId="4" fontId="14" fillId="0" borderId="0" xfId="0" applyNumberFormat="1" applyFont="1" applyAlignment="1">
      <alignment horizontal="right" vertical="top"/>
    </xf>
    <xf numFmtId="0" fontId="18" fillId="0" borderId="0" xfId="0" applyFont="1" applyAlignment="1">
      <alignment horizontal="right" vertical="top"/>
    </xf>
    <xf numFmtId="164" fontId="18" fillId="0" borderId="0" xfId="0" applyNumberFormat="1" applyFont="1" applyAlignment="1">
      <alignment horizontal="right" vertical="top"/>
    </xf>
    <xf numFmtId="3" fontId="18" fillId="0" borderId="0" xfId="0" applyNumberFormat="1" applyFont="1" applyAlignment="1">
      <alignment horizontal="right" vertical="top"/>
    </xf>
    <xf numFmtId="0" fontId="17" fillId="0" borderId="0" xfId="0" applyFont="1" applyAlignment="1">
      <alignment horizontal="right"/>
    </xf>
    <xf numFmtId="164" fontId="18" fillId="0" borderId="0" xfId="0" applyNumberFormat="1" applyFont="1" applyAlignment="1">
      <alignment horizontal="right"/>
    </xf>
    <xf numFmtId="0" fontId="18" fillId="0" borderId="0" xfId="0" applyFont="1" applyAlignment="1">
      <alignment horizontal="left"/>
    </xf>
    <xf numFmtId="165" fontId="0" fillId="0" borderId="0" xfId="0" applyNumberFormat="1"/>
    <xf numFmtId="165" fontId="2" fillId="0" borderId="0" xfId="0" applyNumberFormat="1" applyFont="1"/>
    <xf numFmtId="165" fontId="0" fillId="0" borderId="16" xfId="0" applyNumberFormat="1" applyBorder="1"/>
    <xf numFmtId="165" fontId="2" fillId="0" borderId="16" xfId="0" applyNumberFormat="1" applyFont="1" applyBorder="1"/>
    <xf numFmtId="3" fontId="14" fillId="0" borderId="0" xfId="0" applyNumberFormat="1" applyFont="1" applyAlignment="1">
      <alignment horizontal="right" vertical="top"/>
    </xf>
    <xf numFmtId="0" fontId="14" fillId="0" borderId="0" xfId="0" applyFont="1" applyAlignment="1">
      <alignment horizontal="right"/>
    </xf>
    <xf numFmtId="4" fontId="18" fillId="0" borderId="0" xfId="0" applyNumberFormat="1" applyFont="1" applyAlignment="1">
      <alignment horizontal="right" vertical="top"/>
    </xf>
    <xf numFmtId="3" fontId="14" fillId="0" borderId="0" xfId="0" applyNumberFormat="1" applyFont="1" applyAlignment="1">
      <alignment horizontal="right"/>
    </xf>
    <xf numFmtId="0" fontId="17" fillId="0" borderId="0" xfId="0" quotePrefix="1" applyFont="1" applyAlignment="1">
      <alignment horizontal="left"/>
    </xf>
    <xf numFmtId="3" fontId="14" fillId="0" borderId="0" xfId="0" applyNumberFormat="1" applyFont="1"/>
    <xf numFmtId="4" fontId="14" fillId="0" borderId="0" xfId="0" applyNumberFormat="1" applyFont="1" applyAlignment="1">
      <alignment horizontal="right"/>
    </xf>
    <xf numFmtId="0" fontId="21" fillId="0" borderId="0" xfId="0" applyFont="1"/>
    <xf numFmtId="0" fontId="22" fillId="0" borderId="16" xfId="0" applyFont="1" applyBorder="1"/>
    <xf numFmtId="165" fontId="10" fillId="0" borderId="0" xfId="0" applyNumberFormat="1" applyFont="1"/>
    <xf numFmtId="3" fontId="17" fillId="0" borderId="0" xfId="0" applyNumberFormat="1" applyFont="1"/>
    <xf numFmtId="4" fontId="17" fillId="0" borderId="0" xfId="0" applyNumberFormat="1" applyFont="1"/>
    <xf numFmtId="3" fontId="23" fillId="0" borderId="0" xfId="0" applyNumberFormat="1" applyFont="1" applyAlignment="1">
      <alignment horizontal="right"/>
    </xf>
    <xf numFmtId="3" fontId="22" fillId="0" borderId="0" xfId="0" applyNumberFormat="1" applyFont="1" applyAlignment="1">
      <alignment horizontal="right"/>
    </xf>
    <xf numFmtId="4" fontId="22" fillId="0" borderId="0" xfId="0" applyNumberFormat="1" applyFont="1" applyAlignment="1">
      <alignment horizontal="right"/>
    </xf>
    <xf numFmtId="165" fontId="15" fillId="0" borderId="17" xfId="0" applyNumberFormat="1"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8" fillId="0" borderId="25" xfId="0" applyFont="1" applyBorder="1" applyAlignment="1">
      <alignment horizontal="center"/>
    </xf>
    <xf numFmtId="0" fontId="8" fillId="0" borderId="26" xfId="0" applyFont="1" applyBorder="1" applyAlignment="1">
      <alignment horizontal="center"/>
    </xf>
    <xf numFmtId="0" fontId="8" fillId="0" borderId="27" xfId="0" applyFont="1" applyBorder="1" applyAlignment="1">
      <alignment horizontal="center"/>
    </xf>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USA</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'USA no exclusion with interests'!$D$1</c:f>
              <c:strCache>
                <c:ptCount val="1"/>
                <c:pt idx="0">
                  <c:v>N° of M&amp;A deals</c:v>
                </c:pt>
              </c:strCache>
            </c:strRef>
          </c:tx>
          <c:spPr>
            <a:ln w="28575" cap="rnd">
              <a:solidFill>
                <a:schemeClr val="accent1"/>
              </a:solidFill>
              <a:round/>
            </a:ln>
            <a:effectLst/>
          </c:spPr>
          <c:marker>
            <c:symbol val="none"/>
          </c:marker>
          <c:cat>
            <c:strRef>
              <c:f>'USA no exclusion with interests'!$A$2:$A$39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'USA no exclusion with interests'!$D$2:$D$39</c:f>
              <c:numCache>
                <c:formatCode>#,##0</c:formatCode>
                <c:ptCount val="38"/>
                <c:pt idx="0">
                  <c:v>2309</c:v>
                </c:pt>
                <c:pt idx="1">
                  <c:v>3447</c:v>
                </c:pt>
                <c:pt idx="2">
                  <c:v>3708</c:v>
                </c:pt>
                <c:pt idx="3">
                  <c:v>4443</c:v>
                </c:pt>
                <c:pt idx="4">
                  <c:v>5840</c:v>
                </c:pt>
                <c:pt idx="5">
                  <c:v>5982</c:v>
                </c:pt>
                <c:pt idx="6">
                  <c:v>5702</c:v>
                </c:pt>
                <c:pt idx="7">
                  <c:v>5915</c:v>
                </c:pt>
                <c:pt idx="8">
                  <c:v>6782</c:v>
                </c:pt>
                <c:pt idx="9">
                  <c:v>8076</c:v>
                </c:pt>
                <c:pt idx="10">
                  <c:v>9368</c:v>
                </c:pt>
                <c:pt idx="11">
                  <c:v>11856</c:v>
                </c:pt>
                <c:pt idx="12">
                  <c:v>13147</c:v>
                </c:pt>
                <c:pt idx="13">
                  <c:v>14780</c:v>
                </c:pt>
                <c:pt idx="14">
                  <c:v>13245</c:v>
                </c:pt>
                <c:pt idx="15">
                  <c:v>14114</c:v>
                </c:pt>
                <c:pt idx="16">
                  <c:v>9652</c:v>
                </c:pt>
                <c:pt idx="17">
                  <c:v>8571</c:v>
                </c:pt>
                <c:pt idx="18">
                  <c:v>9272</c:v>
                </c:pt>
                <c:pt idx="19">
                  <c:v>10744</c:v>
                </c:pt>
                <c:pt idx="20">
                  <c:v>11436</c:v>
                </c:pt>
                <c:pt idx="21">
                  <c:v>13019</c:v>
                </c:pt>
                <c:pt idx="22">
                  <c:v>13999</c:v>
                </c:pt>
                <c:pt idx="23">
                  <c:v>11731</c:v>
                </c:pt>
                <c:pt idx="24">
                  <c:v>9466</c:v>
                </c:pt>
                <c:pt idx="25">
                  <c:v>10191</c:v>
                </c:pt>
                <c:pt idx="26">
                  <c:v>10536</c:v>
                </c:pt>
                <c:pt idx="27">
                  <c:v>10629</c:v>
                </c:pt>
                <c:pt idx="28">
                  <c:v>10877</c:v>
                </c:pt>
                <c:pt idx="29">
                  <c:v>12283</c:v>
                </c:pt>
                <c:pt idx="30">
                  <c:v>12885</c:v>
                </c:pt>
                <c:pt idx="31">
                  <c:v>13430</c:v>
                </c:pt>
                <c:pt idx="32">
                  <c:v>15558</c:v>
                </c:pt>
                <c:pt idx="33">
                  <c:v>20764</c:v>
                </c:pt>
                <c:pt idx="34">
                  <c:v>21559</c:v>
                </c:pt>
                <c:pt idx="35">
                  <c:v>18422</c:v>
                </c:pt>
                <c:pt idx="36">
                  <c:v>25170</c:v>
                </c:pt>
                <c:pt idx="37">
                  <c:v>21274</c:v>
                </c:pt>
              </c:numCache>
            </c:numRef>
          </c:val>
          <c:smooth val="0"/>
          <c:extLst>
            <c:ext xmlns:c16="http://schemas.microsoft.com/office/drawing/2014/chart" uri="{C3380CC4-5D6E-409C-BE32-E72D297353CC}">
              <c16:uniqueId val="{00000000-3A94-4280-9242-643EA5C59885}"/>
            </c:ext>
          </c:extLst>
        </c:ser>
        <c:ser>
          <c:idx val="1"/>
          <c:order val="1"/>
          <c:tx>
            <c:strRef>
              <c:f>'USA no exclusion with interests'!$B$1</c:f>
              <c:strCache>
                <c:ptCount val="1"/>
                <c:pt idx="0">
                  <c:v>N° of VC deals</c:v>
                </c:pt>
              </c:strCache>
            </c:strRef>
          </c:tx>
          <c:spPr>
            <a:ln w="28575" cap="rnd">
              <a:solidFill>
                <a:schemeClr val="accent3"/>
              </a:solidFill>
              <a:round/>
            </a:ln>
            <a:effectLst/>
          </c:spPr>
          <c:marker>
            <c:symbol val="none"/>
          </c:marker>
          <c:cat>
            <c:strRef>
              <c:f>'USA no exclusion with interests'!$A$2:$A$39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'USA no exclusion with interests'!$B$2:$B$39</c:f>
              <c:numCache>
                <c:formatCode>General</c:formatCode>
                <c:ptCount val="38"/>
                <c:pt idx="5">
                  <c:v>3702</c:v>
                </c:pt>
                <c:pt idx="6">
                  <c:v>3234</c:v>
                </c:pt>
                <c:pt idx="7">
                  <c:v>3980</c:v>
                </c:pt>
                <c:pt idx="8">
                  <c:v>3424</c:v>
                </c:pt>
                <c:pt idx="9">
                  <c:v>3526</c:v>
                </c:pt>
                <c:pt idx="10">
                  <c:v>4748</c:v>
                </c:pt>
                <c:pt idx="11">
                  <c:v>6664</c:v>
                </c:pt>
                <c:pt idx="12">
                  <c:v>8074</c:v>
                </c:pt>
                <c:pt idx="13">
                  <c:v>10140</c:v>
                </c:pt>
                <c:pt idx="14">
                  <c:v>12564</c:v>
                </c:pt>
                <c:pt idx="15">
                  <c:v>17970</c:v>
                </c:pt>
                <c:pt idx="16">
                  <c:v>10954</c:v>
                </c:pt>
                <c:pt idx="17">
                  <c:v>7712</c:v>
                </c:pt>
                <c:pt idx="18">
                  <c:v>7468</c:v>
                </c:pt>
                <c:pt idx="19">
                  <c:v>7934</c:v>
                </c:pt>
                <c:pt idx="20">
                  <c:v>8114</c:v>
                </c:pt>
                <c:pt idx="21">
                  <c:v>9508</c:v>
                </c:pt>
                <c:pt idx="22">
                  <c:v>10570</c:v>
                </c:pt>
                <c:pt idx="23">
                  <c:v>11000</c:v>
                </c:pt>
                <c:pt idx="24">
                  <c:v>8366</c:v>
                </c:pt>
                <c:pt idx="25">
                  <c:v>9790</c:v>
                </c:pt>
                <c:pt idx="26">
                  <c:v>10386</c:v>
                </c:pt>
                <c:pt idx="27">
                  <c:v>10374</c:v>
                </c:pt>
                <c:pt idx="28">
                  <c:v>11130</c:v>
                </c:pt>
                <c:pt idx="29">
                  <c:v>11628</c:v>
                </c:pt>
                <c:pt idx="30">
                  <c:v>12004</c:v>
                </c:pt>
                <c:pt idx="31">
                  <c:v>10564</c:v>
                </c:pt>
                <c:pt idx="32">
                  <c:v>10442</c:v>
                </c:pt>
                <c:pt idx="33">
                  <c:v>10856</c:v>
                </c:pt>
                <c:pt idx="34">
                  <c:v>12064</c:v>
                </c:pt>
                <c:pt idx="35">
                  <c:v>12068</c:v>
                </c:pt>
                <c:pt idx="36">
                  <c:v>15936</c:v>
                </c:pt>
                <c:pt idx="37">
                  <c:v>17368</c:v>
                </c:pt>
              </c:numCache>
            </c:numRef>
          </c:val>
          <c:smooth val="0"/>
          <c:extLst>
            <c:ext xmlns:c16="http://schemas.microsoft.com/office/drawing/2014/chart" uri="{C3380CC4-5D6E-409C-BE32-E72D297353CC}">
              <c16:uniqueId val="{00000001-3A94-4280-9242-643EA5C59885}"/>
            </c:ext>
          </c:extLst>
        </c:ser>
        <c:dLbls>
          <c:showLegendKey val="0"/>
          <c:showVal val="0"/>
          <c:showCatName val="0"/>
          <c:showSerName val="0"/>
          <c:showPercent val="0"/>
          <c:showBubbleSize val="0"/>
        </c:dLbls>
        <c:smooth val="0"/>
        <c:axId val="1529847967"/>
        <c:axId val="1583510063"/>
      </c:lineChart>
      <c:catAx>
        <c:axId val="1529847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83510063"/>
        <c:crosses val="autoZero"/>
        <c:auto val="1"/>
        <c:lblAlgn val="ctr"/>
        <c:lblOffset val="100"/>
        <c:noMultiLvlLbl val="0"/>
      </c:catAx>
      <c:valAx>
        <c:axId val="158351006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2984796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GDP vs Long-term interest rates - Israel</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ISRAEL!$G$1</c:f>
              <c:strCache>
                <c:ptCount val="1"/>
                <c:pt idx="0">
                  <c:v>GDP in bil. USD</c:v>
                </c:pt>
              </c:strCache>
            </c:strRef>
          </c:tx>
          <c:spPr>
            <a:ln w="28575" cap="rnd">
              <a:solidFill>
                <a:schemeClr val="accent1"/>
              </a:solidFill>
              <a:round/>
            </a:ln>
            <a:effectLst/>
          </c:spPr>
          <c:marker>
            <c:symbol val="none"/>
          </c:marker>
          <c:cat>
            <c:strRef>
              <c:f>ISRAEL!$A$2:$A$39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ISRAEL!$G$2:$G$39</c:f>
              <c:numCache>
                <c:formatCode>General</c:formatCode>
                <c:ptCount val="38"/>
                <c:pt idx="0">
                  <c:v>27.5</c:v>
                </c:pt>
                <c:pt idx="1">
                  <c:v>34.1</c:v>
                </c:pt>
                <c:pt idx="2">
                  <c:v>40.96</c:v>
                </c:pt>
                <c:pt idx="3">
                  <c:v>50.1</c:v>
                </c:pt>
                <c:pt idx="4">
                  <c:v>49.9</c:v>
                </c:pt>
                <c:pt idx="5">
                  <c:v>59.01</c:v>
                </c:pt>
                <c:pt idx="6">
                  <c:v>67.56</c:v>
                </c:pt>
                <c:pt idx="7">
                  <c:v>75.61</c:v>
                </c:pt>
                <c:pt idx="8">
                  <c:v>75.989999999999995</c:v>
                </c:pt>
                <c:pt idx="9">
                  <c:v>86.34</c:v>
                </c:pt>
                <c:pt idx="10">
                  <c:v>104.89324547882266</c:v>
                </c:pt>
                <c:pt idx="11">
                  <c:v>114.50765466138203</c:v>
                </c:pt>
                <c:pt idx="12">
                  <c:v>118.86110078710482</c:v>
                </c:pt>
                <c:pt idx="13">
                  <c:v>120.05748202338111</c:v>
                </c:pt>
                <c:pt idx="14">
                  <c:v>120.92245057028853</c:v>
                </c:pt>
                <c:pt idx="15">
                  <c:v>136.03465958142587</c:v>
                </c:pt>
                <c:pt idx="16">
                  <c:v>134.63742275272548</c:v>
                </c:pt>
                <c:pt idx="17">
                  <c:v>125.05996295768628</c:v>
                </c:pt>
                <c:pt idx="18">
                  <c:v>131.2989548688372</c:v>
                </c:pt>
                <c:pt idx="19">
                  <c:v>139.97366887427077</c:v>
                </c:pt>
                <c:pt idx="20">
                  <c:v>147.08399603360297</c:v>
                </c:pt>
                <c:pt idx="21">
                  <c:v>158.6701601841792</c:v>
                </c:pt>
                <c:pt idx="22">
                  <c:v>184.05288558591215</c:v>
                </c:pt>
                <c:pt idx="23">
                  <c:v>220.52976256236238</c:v>
                </c:pt>
                <c:pt idx="24">
                  <c:v>211.96812852844374</c:v>
                </c:pt>
                <c:pt idx="25">
                  <c:v>238.36409229802285</c:v>
                </c:pt>
                <c:pt idx="26">
                  <c:v>266.79185443089716</c:v>
                </c:pt>
                <c:pt idx="27">
                  <c:v>262.28234409184915</c:v>
                </c:pt>
                <c:pt idx="28">
                  <c:v>297.73277847912863</c:v>
                </c:pt>
                <c:pt idx="29">
                  <c:v>314.33006197726337</c:v>
                </c:pt>
                <c:pt idx="30">
                  <c:v>303.41427683204006</c:v>
                </c:pt>
                <c:pt idx="31">
                  <c:v>322.10279038683501</c:v>
                </c:pt>
                <c:pt idx="32">
                  <c:v>358.24542745854097</c:v>
                </c:pt>
                <c:pt idx="33">
                  <c:v>376.69152655327639</c:v>
                </c:pt>
                <c:pt idx="34">
                  <c:v>402.47051361914799</c:v>
                </c:pt>
                <c:pt idx="35">
                  <c:v>413.26766923152218</c:v>
                </c:pt>
                <c:pt idx="36">
                  <c:v>488.52654587889134</c:v>
                </c:pt>
                <c:pt idx="37">
                  <c:v>522.03344621162489</c:v>
                </c:pt>
              </c:numCache>
            </c:numRef>
          </c:val>
          <c:smooth val="0"/>
          <c:extLst>
            <c:ext xmlns:c16="http://schemas.microsoft.com/office/drawing/2014/chart" uri="{C3380CC4-5D6E-409C-BE32-E72D297353CC}">
              <c16:uniqueId val="{00000000-A180-4F35-BC98-F57AD4F4D3CB}"/>
            </c:ext>
          </c:extLst>
        </c:ser>
        <c:dLbls>
          <c:showLegendKey val="0"/>
          <c:showVal val="0"/>
          <c:showCatName val="0"/>
          <c:showSerName val="0"/>
          <c:showPercent val="0"/>
          <c:showBubbleSize val="0"/>
        </c:dLbls>
        <c:marker val="1"/>
        <c:smooth val="0"/>
        <c:axId val="1488523359"/>
        <c:axId val="1488517119"/>
      </c:lineChart>
      <c:lineChart>
        <c:grouping val="standard"/>
        <c:varyColors val="0"/>
        <c:ser>
          <c:idx val="1"/>
          <c:order val="1"/>
          <c:tx>
            <c:strRef>
              <c:f>ISRAEL!$I$1</c:f>
              <c:strCache>
                <c:ptCount val="1"/>
                <c:pt idx="0">
                  <c:v>Long term interest rates (%)</c:v>
                </c:pt>
              </c:strCache>
            </c:strRef>
          </c:tx>
          <c:spPr>
            <a:ln w="28575" cap="rnd">
              <a:solidFill>
                <a:schemeClr val="accent3"/>
              </a:solidFill>
              <a:round/>
            </a:ln>
            <a:effectLst/>
          </c:spPr>
          <c:marker>
            <c:symbol val="none"/>
          </c:marker>
          <c:cat>
            <c:strRef>
              <c:f>ISRAEL!$A$2:$A$39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ISRAEL!$I$2:$I$39</c:f>
              <c:numCache>
                <c:formatCode>General</c:formatCode>
                <c:ptCount val="38"/>
                <c:pt idx="12" formatCode="0.000">
                  <c:v>4.0650000000000004</c:v>
                </c:pt>
                <c:pt idx="13" formatCode="0.000">
                  <c:v>4.9249999999999998</c:v>
                </c:pt>
                <c:pt idx="14" formatCode="0.000">
                  <c:v>5.1991670000000001</c:v>
                </c:pt>
                <c:pt idx="15" formatCode="0.000">
                  <c:v>5.4758329999999997</c:v>
                </c:pt>
                <c:pt idx="16" formatCode="0.000">
                  <c:v>6.4264799999999997</c:v>
                </c:pt>
                <c:pt idx="17" formatCode="0.000">
                  <c:v>9.2330880000000004</c:v>
                </c:pt>
                <c:pt idx="18" formatCode="0.000">
                  <c:v>8.8842839999999992</c:v>
                </c:pt>
                <c:pt idx="19" formatCode="0.000">
                  <c:v>7.5616659999999998</c:v>
                </c:pt>
                <c:pt idx="20" formatCode="0.000">
                  <c:v>6.3616669999999997</c:v>
                </c:pt>
                <c:pt idx="21" formatCode="0.000">
                  <c:v>6.3141670000000003</c:v>
                </c:pt>
                <c:pt idx="22" formatCode="0.000">
                  <c:v>5.5541669999999996</c:v>
                </c:pt>
                <c:pt idx="23" formatCode="0.000">
                  <c:v>5.9233330000000004</c:v>
                </c:pt>
                <c:pt idx="24" formatCode="0.000">
                  <c:v>5.0633340000000002</c:v>
                </c:pt>
                <c:pt idx="25" formatCode="0.000">
                  <c:v>4.6841660000000003</c:v>
                </c:pt>
                <c:pt idx="26" formatCode="0.000">
                  <c:v>4.9800000000000004</c:v>
                </c:pt>
                <c:pt idx="27" formatCode="0.000">
                  <c:v>4.3991670000000003</c:v>
                </c:pt>
                <c:pt idx="28" formatCode="0.000">
                  <c:v>3.795833</c:v>
                </c:pt>
                <c:pt idx="29" formatCode="0.000">
                  <c:v>2.8858329999999999</c:v>
                </c:pt>
                <c:pt idx="30" formatCode="0.000">
                  <c:v>2.0699999999999998</c:v>
                </c:pt>
                <c:pt idx="31" formatCode="0.000">
                  <c:v>1.879167</c:v>
                </c:pt>
                <c:pt idx="32" formatCode="0.000">
                  <c:v>1.9091670000000001</c:v>
                </c:pt>
                <c:pt idx="33" formatCode="0.000">
                  <c:v>1.994167</c:v>
                </c:pt>
                <c:pt idx="34" formatCode="0.000">
                  <c:v>1.4683330000000001</c:v>
                </c:pt>
                <c:pt idx="35" formatCode="0.000">
                  <c:v>0.77749999999999997</c:v>
                </c:pt>
                <c:pt idx="36" formatCode="0.000">
                  <c:v>1.1166670000000001</c:v>
                </c:pt>
                <c:pt idx="37" formatCode="0.000">
                  <c:v>2.619167</c:v>
                </c:pt>
              </c:numCache>
            </c:numRef>
          </c:val>
          <c:smooth val="0"/>
          <c:extLst>
            <c:ext xmlns:c16="http://schemas.microsoft.com/office/drawing/2014/chart" uri="{C3380CC4-5D6E-409C-BE32-E72D297353CC}">
              <c16:uniqueId val="{00000001-A180-4F35-BC98-F57AD4F4D3CB}"/>
            </c:ext>
          </c:extLst>
        </c:ser>
        <c:dLbls>
          <c:showLegendKey val="0"/>
          <c:showVal val="0"/>
          <c:showCatName val="0"/>
          <c:showSerName val="0"/>
          <c:showPercent val="0"/>
          <c:showBubbleSize val="0"/>
        </c:dLbls>
        <c:marker val="1"/>
        <c:smooth val="0"/>
        <c:axId val="93201999"/>
        <c:axId val="93201519"/>
      </c:lineChart>
      <c:catAx>
        <c:axId val="14885233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88517119"/>
        <c:crosses val="autoZero"/>
        <c:auto val="1"/>
        <c:lblAlgn val="ctr"/>
        <c:lblOffset val="100"/>
        <c:noMultiLvlLbl val="0"/>
      </c:catAx>
      <c:valAx>
        <c:axId val="14885171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88523359"/>
        <c:crosses val="autoZero"/>
        <c:crossBetween val="between"/>
      </c:valAx>
      <c:valAx>
        <c:axId val="93201519"/>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93201999"/>
        <c:crosses val="max"/>
        <c:crossBetween val="between"/>
      </c:valAx>
      <c:catAx>
        <c:axId val="93201999"/>
        <c:scaling>
          <c:orientation val="minMax"/>
        </c:scaling>
        <c:delete val="1"/>
        <c:axPos val="b"/>
        <c:numFmt formatCode="General" sourceLinked="1"/>
        <c:majorTickMark val="out"/>
        <c:minorTickMark val="none"/>
        <c:tickLblPos val="nextTo"/>
        <c:crossAx val="9320151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United Kingdom</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'UNITED KINGDOM'!$E$1</c:f>
              <c:strCache>
                <c:ptCount val="1"/>
                <c:pt idx="0">
                  <c:v>Total N° of M&amp;A deals</c:v>
                </c:pt>
              </c:strCache>
            </c:strRef>
          </c:tx>
          <c:spPr>
            <a:ln w="28575" cap="rnd">
              <a:solidFill>
                <a:schemeClr val="accent1"/>
              </a:solidFill>
              <a:round/>
            </a:ln>
            <a:effectLst/>
          </c:spPr>
          <c:marker>
            <c:symbol val="none"/>
          </c:marker>
          <c:cat>
            <c:strRef>
              <c:f>'UNITED KINGDOM'!$A$2:$A$39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'UNITED KINGDOM'!$E$2:$E$39</c:f>
              <c:numCache>
                <c:formatCode>General</c:formatCode>
                <c:ptCount val="38"/>
                <c:pt idx="0">
                  <c:v>248</c:v>
                </c:pt>
                <c:pt idx="1">
                  <c:v>581</c:v>
                </c:pt>
                <c:pt idx="2">
                  <c:v>1127</c:v>
                </c:pt>
                <c:pt idx="3">
                  <c:v>2110</c:v>
                </c:pt>
                <c:pt idx="4">
                  <c:v>2704</c:v>
                </c:pt>
                <c:pt idx="5">
                  <c:v>2431</c:v>
                </c:pt>
                <c:pt idx="6">
                  <c:v>2139</c:v>
                </c:pt>
                <c:pt idx="7">
                  <c:v>1961</c:v>
                </c:pt>
                <c:pt idx="8">
                  <c:v>2067</c:v>
                </c:pt>
                <c:pt idx="9">
                  <c:v>2410</c:v>
                </c:pt>
                <c:pt idx="10">
                  <c:v>2801</c:v>
                </c:pt>
                <c:pt idx="11">
                  <c:v>3064</c:v>
                </c:pt>
                <c:pt idx="12">
                  <c:v>3788</c:v>
                </c:pt>
                <c:pt idx="13">
                  <c:v>4313</c:v>
                </c:pt>
                <c:pt idx="14">
                  <c:v>4459</c:v>
                </c:pt>
                <c:pt idx="15">
                  <c:v>5171</c:v>
                </c:pt>
                <c:pt idx="16">
                  <c:v>3826</c:v>
                </c:pt>
                <c:pt idx="17">
                  <c:v>3081</c:v>
                </c:pt>
                <c:pt idx="18">
                  <c:v>3498</c:v>
                </c:pt>
                <c:pt idx="19">
                  <c:v>3549</c:v>
                </c:pt>
                <c:pt idx="20">
                  <c:v>3837</c:v>
                </c:pt>
                <c:pt idx="21">
                  <c:v>4325</c:v>
                </c:pt>
                <c:pt idx="22">
                  <c:v>4901</c:v>
                </c:pt>
                <c:pt idx="23">
                  <c:v>4077</c:v>
                </c:pt>
                <c:pt idx="24">
                  <c:v>2901</c:v>
                </c:pt>
                <c:pt idx="25">
                  <c:v>3335</c:v>
                </c:pt>
                <c:pt idx="26">
                  <c:v>3399</c:v>
                </c:pt>
                <c:pt idx="27">
                  <c:v>3307</c:v>
                </c:pt>
                <c:pt idx="28">
                  <c:v>2975</c:v>
                </c:pt>
                <c:pt idx="29">
                  <c:v>3471</c:v>
                </c:pt>
                <c:pt idx="30">
                  <c:v>3733</c:v>
                </c:pt>
                <c:pt idx="31">
                  <c:v>3665</c:v>
                </c:pt>
                <c:pt idx="32">
                  <c:v>4312</c:v>
                </c:pt>
                <c:pt idx="33">
                  <c:v>5575</c:v>
                </c:pt>
                <c:pt idx="34">
                  <c:v>5545</c:v>
                </c:pt>
                <c:pt idx="35">
                  <c:v>4483</c:v>
                </c:pt>
                <c:pt idx="36">
                  <c:v>6124</c:v>
                </c:pt>
                <c:pt idx="37">
                  <c:v>5419</c:v>
                </c:pt>
              </c:numCache>
            </c:numRef>
          </c:val>
          <c:smooth val="0"/>
          <c:extLst>
            <c:ext xmlns:c16="http://schemas.microsoft.com/office/drawing/2014/chart" uri="{C3380CC4-5D6E-409C-BE32-E72D297353CC}">
              <c16:uniqueId val="{00000000-9296-4941-AE5F-926FA1ED6C23}"/>
            </c:ext>
          </c:extLst>
        </c:ser>
        <c:ser>
          <c:idx val="1"/>
          <c:order val="1"/>
          <c:tx>
            <c:strRef>
              <c:f>'UNITED KINGDOM'!$C$1</c:f>
              <c:strCache>
                <c:ptCount val="1"/>
                <c:pt idx="0">
                  <c:v>N° of VC deals</c:v>
                </c:pt>
              </c:strCache>
            </c:strRef>
          </c:tx>
          <c:spPr>
            <a:ln w="28575" cap="rnd">
              <a:solidFill>
                <a:schemeClr val="accent3"/>
              </a:solidFill>
              <a:round/>
            </a:ln>
            <a:effectLst/>
          </c:spPr>
          <c:marker>
            <c:symbol val="none"/>
          </c:marker>
          <c:cat>
            <c:strRef>
              <c:f>'UNITED KINGDOM'!$A$2:$A$39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'UNITED KINGDOM'!$C$2:$C$39</c:f>
              <c:numCache>
                <c:formatCode>General</c:formatCode>
                <c:ptCount val="38"/>
                <c:pt idx="0">
                  <c:v>40</c:v>
                </c:pt>
                <c:pt idx="1">
                  <c:v>40</c:v>
                </c:pt>
                <c:pt idx="2">
                  <c:v>54</c:v>
                </c:pt>
                <c:pt idx="3">
                  <c:v>48</c:v>
                </c:pt>
                <c:pt idx="4">
                  <c:v>94</c:v>
                </c:pt>
                <c:pt idx="5">
                  <c:v>94</c:v>
                </c:pt>
                <c:pt idx="6">
                  <c:v>104</c:v>
                </c:pt>
                <c:pt idx="7">
                  <c:v>132</c:v>
                </c:pt>
                <c:pt idx="8">
                  <c:v>108</c:v>
                </c:pt>
                <c:pt idx="9">
                  <c:v>122</c:v>
                </c:pt>
                <c:pt idx="10">
                  <c:v>156</c:v>
                </c:pt>
                <c:pt idx="11">
                  <c:v>308</c:v>
                </c:pt>
                <c:pt idx="12">
                  <c:v>222</c:v>
                </c:pt>
                <c:pt idx="13">
                  <c:v>440</c:v>
                </c:pt>
                <c:pt idx="14">
                  <c:v>808</c:v>
                </c:pt>
                <c:pt idx="15">
                  <c:v>1736</c:v>
                </c:pt>
                <c:pt idx="16">
                  <c:v>1366</c:v>
                </c:pt>
                <c:pt idx="17">
                  <c:v>844</c:v>
                </c:pt>
                <c:pt idx="18">
                  <c:v>1040</c:v>
                </c:pt>
                <c:pt idx="19">
                  <c:v>1144</c:v>
                </c:pt>
                <c:pt idx="20">
                  <c:v>1168</c:v>
                </c:pt>
                <c:pt idx="21">
                  <c:v>1174</c:v>
                </c:pt>
                <c:pt idx="22">
                  <c:v>952</c:v>
                </c:pt>
                <c:pt idx="23">
                  <c:v>914</c:v>
                </c:pt>
                <c:pt idx="24">
                  <c:v>640</c:v>
                </c:pt>
                <c:pt idx="25">
                  <c:v>796</c:v>
                </c:pt>
                <c:pt idx="26">
                  <c:v>808</c:v>
                </c:pt>
                <c:pt idx="27">
                  <c:v>874</c:v>
                </c:pt>
                <c:pt idx="28">
                  <c:v>862</c:v>
                </c:pt>
                <c:pt idx="29">
                  <c:v>746</c:v>
                </c:pt>
                <c:pt idx="30">
                  <c:v>688</c:v>
                </c:pt>
                <c:pt idx="31">
                  <c:v>772</c:v>
                </c:pt>
                <c:pt idx="32">
                  <c:v>948</c:v>
                </c:pt>
                <c:pt idx="33">
                  <c:v>1218</c:v>
                </c:pt>
                <c:pt idx="34">
                  <c:v>1298</c:v>
                </c:pt>
                <c:pt idx="35">
                  <c:v>1356</c:v>
                </c:pt>
                <c:pt idx="36">
                  <c:v>1986</c:v>
                </c:pt>
                <c:pt idx="37">
                  <c:v>2742</c:v>
                </c:pt>
              </c:numCache>
            </c:numRef>
          </c:val>
          <c:smooth val="0"/>
          <c:extLst>
            <c:ext xmlns:c16="http://schemas.microsoft.com/office/drawing/2014/chart" uri="{C3380CC4-5D6E-409C-BE32-E72D297353CC}">
              <c16:uniqueId val="{00000001-9296-4941-AE5F-926FA1ED6C23}"/>
            </c:ext>
          </c:extLst>
        </c:ser>
        <c:dLbls>
          <c:showLegendKey val="0"/>
          <c:showVal val="0"/>
          <c:showCatName val="0"/>
          <c:showSerName val="0"/>
          <c:showPercent val="0"/>
          <c:showBubbleSize val="0"/>
        </c:dLbls>
        <c:smooth val="0"/>
        <c:axId val="1825751439"/>
        <c:axId val="1533382447"/>
      </c:lineChart>
      <c:catAx>
        <c:axId val="1825751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33382447"/>
        <c:crosses val="autoZero"/>
        <c:auto val="1"/>
        <c:lblAlgn val="ctr"/>
        <c:lblOffset val="100"/>
        <c:noMultiLvlLbl val="0"/>
      </c:catAx>
      <c:valAx>
        <c:axId val="15333824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2575143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United Kingdom</a:t>
            </a:r>
          </a:p>
        </c:rich>
      </c:tx>
      <c:overlay val="0"/>
      <c:spPr>
        <a:noFill/>
        <a:ln>
          <a:noFill/>
        </a:ln>
        <a:effectLst/>
      </c:spPr>
      <c:txPr>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'UNITED KINGDOM'!$I$1</c:f>
              <c:strCache>
                <c:ptCount val="1"/>
                <c:pt idx="0">
                  <c:v>Total M&amp;A Value in bil. USD</c:v>
                </c:pt>
              </c:strCache>
            </c:strRef>
          </c:tx>
          <c:spPr>
            <a:ln w="28575" cap="rnd">
              <a:solidFill>
                <a:schemeClr val="accent1"/>
              </a:solidFill>
              <a:round/>
            </a:ln>
            <a:effectLst/>
          </c:spPr>
          <c:marker>
            <c:symbol val="none"/>
          </c:marker>
          <c:cat>
            <c:strRef>
              <c:f>'UNITED KINGDOM'!$A$2:$A$39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'UNITED KINGDOM'!$I$2:$I$39</c:f>
              <c:numCache>
                <c:formatCode>0.00</c:formatCode>
                <c:ptCount val="38"/>
                <c:pt idx="0">
                  <c:v>28.345479999999998</c:v>
                </c:pt>
                <c:pt idx="1">
                  <c:v>63.605170000000001</c:v>
                </c:pt>
                <c:pt idx="2">
                  <c:v>93.718260000000001</c:v>
                </c:pt>
                <c:pt idx="3">
                  <c:v>115.65866</c:v>
                </c:pt>
                <c:pt idx="4">
                  <c:v>161.72585000000001</c:v>
                </c:pt>
                <c:pt idx="5">
                  <c:v>116.33893999999999</c:v>
                </c:pt>
                <c:pt idx="6">
                  <c:v>66.039000000000001</c:v>
                </c:pt>
                <c:pt idx="7">
                  <c:v>64.755139999999997</c:v>
                </c:pt>
                <c:pt idx="8">
                  <c:v>61.190660000000001</c:v>
                </c:pt>
                <c:pt idx="9">
                  <c:v>75.31053</c:v>
                </c:pt>
                <c:pt idx="10">
                  <c:v>171.97936000000001</c:v>
                </c:pt>
                <c:pt idx="11">
                  <c:v>174.90261000000001</c:v>
                </c:pt>
                <c:pt idx="12">
                  <c:v>227.24073000000001</c:v>
                </c:pt>
                <c:pt idx="13">
                  <c:v>353.31984999999997</c:v>
                </c:pt>
                <c:pt idx="14">
                  <c:v>791.40548999999999</c:v>
                </c:pt>
                <c:pt idx="15">
                  <c:v>651.26466000000005</c:v>
                </c:pt>
                <c:pt idx="16">
                  <c:v>239.28113999999999</c:v>
                </c:pt>
                <c:pt idx="17">
                  <c:v>211.72102000000001</c:v>
                </c:pt>
                <c:pt idx="18">
                  <c:v>179.84792999999999</c:v>
                </c:pt>
                <c:pt idx="19">
                  <c:v>335.14697000000001</c:v>
                </c:pt>
                <c:pt idx="20">
                  <c:v>373.32213000000002</c:v>
                </c:pt>
                <c:pt idx="21">
                  <c:v>532.77737000000002</c:v>
                </c:pt>
                <c:pt idx="22">
                  <c:v>904.04055000000005</c:v>
                </c:pt>
                <c:pt idx="23">
                  <c:v>398.33125999999999</c:v>
                </c:pt>
                <c:pt idx="24">
                  <c:v>261.15296999999998</c:v>
                </c:pt>
                <c:pt idx="25">
                  <c:v>332.00632000000002</c:v>
                </c:pt>
                <c:pt idx="26">
                  <c:v>246.24901</c:v>
                </c:pt>
                <c:pt idx="27">
                  <c:v>211.15089</c:v>
                </c:pt>
                <c:pt idx="28">
                  <c:v>156.94103999999999</c:v>
                </c:pt>
                <c:pt idx="29">
                  <c:v>405.43185999999997</c:v>
                </c:pt>
                <c:pt idx="30">
                  <c:v>520.51226999999994</c:v>
                </c:pt>
                <c:pt idx="31">
                  <c:v>333.68207000000001</c:v>
                </c:pt>
                <c:pt idx="32">
                  <c:v>428.25538999999998</c:v>
                </c:pt>
                <c:pt idx="33">
                  <c:v>763.61130000000003</c:v>
                </c:pt>
                <c:pt idx="34">
                  <c:v>531.65350000000001</c:v>
                </c:pt>
                <c:pt idx="35">
                  <c:v>600.69633999999996</c:v>
                </c:pt>
                <c:pt idx="36">
                  <c:v>696.1001</c:v>
                </c:pt>
                <c:pt idx="37">
                  <c:v>436.33989999999994</c:v>
                </c:pt>
              </c:numCache>
            </c:numRef>
          </c:val>
          <c:smooth val="0"/>
          <c:extLst>
            <c:ext xmlns:c16="http://schemas.microsoft.com/office/drawing/2014/chart" uri="{C3380CC4-5D6E-409C-BE32-E72D297353CC}">
              <c16:uniqueId val="{00000000-E263-413D-BF80-867F222D0172}"/>
            </c:ext>
          </c:extLst>
        </c:ser>
        <c:dLbls>
          <c:showLegendKey val="0"/>
          <c:showVal val="0"/>
          <c:showCatName val="0"/>
          <c:showSerName val="0"/>
          <c:showPercent val="0"/>
          <c:showBubbleSize val="0"/>
        </c:dLbls>
        <c:marker val="1"/>
        <c:smooth val="0"/>
        <c:axId val="622194879"/>
        <c:axId val="1193241679"/>
      </c:lineChart>
      <c:lineChart>
        <c:grouping val="standard"/>
        <c:varyColors val="0"/>
        <c:ser>
          <c:idx val="1"/>
          <c:order val="1"/>
          <c:tx>
            <c:v>VC Equity Value in bil. USD</c:v>
          </c:tx>
          <c:spPr>
            <a:ln w="28575" cap="rnd">
              <a:solidFill>
                <a:schemeClr val="accent3"/>
              </a:solidFill>
              <a:round/>
            </a:ln>
            <a:effectLst/>
          </c:spPr>
          <c:marker>
            <c:symbol val="none"/>
          </c:marker>
          <c:cat>
            <c:strRef>
              <c:f>'UNITED KINGDOM'!$A$2:$A$39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'UNITED KINGDOM'!$G$2:$G$39</c:f>
              <c:numCache>
                <c:formatCode>General</c:formatCode>
                <c:ptCount val="38"/>
                <c:pt idx="0">
                  <c:v>8.5580000000000003E-2</c:v>
                </c:pt>
                <c:pt idx="1">
                  <c:v>7.2139999999999996E-2</c:v>
                </c:pt>
                <c:pt idx="2">
                  <c:v>0.11168</c:v>
                </c:pt>
                <c:pt idx="3">
                  <c:v>7.2239999999999999E-2</c:v>
                </c:pt>
                <c:pt idx="4">
                  <c:v>0.48066000000000003</c:v>
                </c:pt>
                <c:pt idx="5">
                  <c:v>0.20668</c:v>
                </c:pt>
                <c:pt idx="6">
                  <c:v>0.37716000000000005</c:v>
                </c:pt>
                <c:pt idx="7">
                  <c:v>0.30213999999999996</c:v>
                </c:pt>
                <c:pt idx="8">
                  <c:v>0.30277999999999999</c:v>
                </c:pt>
                <c:pt idx="9">
                  <c:v>0.25558000000000003</c:v>
                </c:pt>
                <c:pt idx="10">
                  <c:v>0.1525</c:v>
                </c:pt>
                <c:pt idx="11">
                  <c:v>8.23996</c:v>
                </c:pt>
                <c:pt idx="12">
                  <c:v>1.0528</c:v>
                </c:pt>
                <c:pt idx="13">
                  <c:v>2.0798200000000002</c:v>
                </c:pt>
                <c:pt idx="14">
                  <c:v>7.13476</c:v>
                </c:pt>
                <c:pt idx="15">
                  <c:v>14.41498</c:v>
                </c:pt>
                <c:pt idx="16">
                  <c:v>7.29054</c:v>
                </c:pt>
                <c:pt idx="17">
                  <c:v>4.3246000000000002</c:v>
                </c:pt>
                <c:pt idx="18">
                  <c:v>2.8322399999999996</c:v>
                </c:pt>
                <c:pt idx="19">
                  <c:v>3.6890000000000001</c:v>
                </c:pt>
                <c:pt idx="20">
                  <c:v>2.9133800000000001</c:v>
                </c:pt>
                <c:pt idx="21">
                  <c:v>3.8172800000000002</c:v>
                </c:pt>
                <c:pt idx="22">
                  <c:v>4.5994200000000003</c:v>
                </c:pt>
                <c:pt idx="23">
                  <c:v>5.1530399999999998</c:v>
                </c:pt>
                <c:pt idx="24">
                  <c:v>3.23706</c:v>
                </c:pt>
                <c:pt idx="25">
                  <c:v>6.4916200000000002</c:v>
                </c:pt>
                <c:pt idx="26">
                  <c:v>4.0792199999999994</c:v>
                </c:pt>
                <c:pt idx="27">
                  <c:v>4.4175900000000006</c:v>
                </c:pt>
                <c:pt idx="28">
                  <c:v>4.3139200000000004</c:v>
                </c:pt>
                <c:pt idx="29">
                  <c:v>6.4261599999999994</c:v>
                </c:pt>
                <c:pt idx="30">
                  <c:v>8.7522599999999997</c:v>
                </c:pt>
                <c:pt idx="31">
                  <c:v>9.2307000000000006</c:v>
                </c:pt>
                <c:pt idx="32">
                  <c:v>13.07382</c:v>
                </c:pt>
                <c:pt idx="33">
                  <c:v>13.492059999999999</c:v>
                </c:pt>
                <c:pt idx="34">
                  <c:v>20.964760000000002</c:v>
                </c:pt>
                <c:pt idx="35">
                  <c:v>20.366199999999999</c:v>
                </c:pt>
                <c:pt idx="36">
                  <c:v>50.96369</c:v>
                </c:pt>
                <c:pt idx="37">
                  <c:v>37.305199999999999</c:v>
                </c:pt>
              </c:numCache>
            </c:numRef>
          </c:val>
          <c:smooth val="0"/>
          <c:extLst>
            <c:ext xmlns:c16="http://schemas.microsoft.com/office/drawing/2014/chart" uri="{C3380CC4-5D6E-409C-BE32-E72D297353CC}">
              <c16:uniqueId val="{00000001-E263-413D-BF80-867F222D0172}"/>
            </c:ext>
          </c:extLst>
        </c:ser>
        <c:dLbls>
          <c:showLegendKey val="0"/>
          <c:showVal val="0"/>
          <c:showCatName val="0"/>
          <c:showSerName val="0"/>
          <c:showPercent val="0"/>
          <c:showBubbleSize val="0"/>
        </c:dLbls>
        <c:marker val="1"/>
        <c:smooth val="0"/>
        <c:axId val="897487727"/>
        <c:axId val="985987279"/>
      </c:lineChart>
      <c:catAx>
        <c:axId val="6221948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3241679"/>
        <c:crosses val="autoZero"/>
        <c:auto val="1"/>
        <c:lblAlgn val="ctr"/>
        <c:lblOffset val="100"/>
        <c:noMultiLvlLbl val="0"/>
      </c:catAx>
      <c:valAx>
        <c:axId val="1193241679"/>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622194879"/>
        <c:crosses val="autoZero"/>
        <c:crossBetween val="between"/>
      </c:valAx>
      <c:valAx>
        <c:axId val="985987279"/>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897487727"/>
        <c:crosses val="max"/>
        <c:crossBetween val="between"/>
      </c:valAx>
      <c:catAx>
        <c:axId val="897487727"/>
        <c:scaling>
          <c:orientation val="minMax"/>
        </c:scaling>
        <c:delete val="1"/>
        <c:axPos val="b"/>
        <c:numFmt formatCode="General" sourceLinked="1"/>
        <c:majorTickMark val="out"/>
        <c:minorTickMark val="none"/>
        <c:tickLblPos val="nextTo"/>
        <c:crossAx val="9859872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1" i="0" u="none" strike="noStrike" kern="1200" spc="0" baseline="0">
                <a:solidFill>
                  <a:sysClr val="windowText" lastClr="000000">
                    <a:lumMod val="65000"/>
                    <a:lumOff val="35000"/>
                  </a:sysClr>
                </a:solidFill>
                <a:latin typeface="Times New Roman" panose="02020603050405020304" pitchFamily="18" charset="0"/>
                <a:cs typeface="Times New Roman" panose="02020603050405020304" pitchFamily="18" charset="0"/>
              </a:rPr>
              <a:t>GDP vs Long-term interest rates - United Kingdom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2"/>
          <c:order val="0"/>
          <c:tx>
            <c:strRef>
              <c:f>'UNITED KINGDOM'!$H$1</c:f>
              <c:strCache>
                <c:ptCount val="1"/>
                <c:pt idx="0">
                  <c:v>GDP in bil. USD</c:v>
                </c:pt>
              </c:strCache>
            </c:strRef>
          </c:tx>
          <c:spPr>
            <a:ln w="28575" cap="rnd">
              <a:solidFill>
                <a:schemeClr val="accent5"/>
              </a:solidFill>
              <a:round/>
            </a:ln>
            <a:effectLst/>
          </c:spPr>
          <c:marker>
            <c:symbol val="none"/>
          </c:marker>
          <c:cat>
            <c:strRef>
              <c:f>'UNITED KINGDOM'!$A$2:$A$39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'UNITED KINGDOM'!$H$2:$H$39</c:f>
              <c:numCache>
                <c:formatCode>General</c:formatCode>
                <c:ptCount val="38"/>
                <c:pt idx="0">
                  <c:v>489.25628122866732</c:v>
                </c:pt>
                <c:pt idx="1">
                  <c:v>601.45500422165276</c:v>
                </c:pt>
                <c:pt idx="2">
                  <c:v>745.13033836580041</c:v>
                </c:pt>
                <c:pt idx="3">
                  <c:v>910.17103065767992</c:v>
                </c:pt>
                <c:pt idx="4">
                  <c:v>926.92614322219038</c:v>
                </c:pt>
                <c:pt idx="5">
                  <c:v>1093.2137104280087</c:v>
                </c:pt>
                <c:pt idx="6">
                  <c:v>1142.7662743982239</c:v>
                </c:pt>
                <c:pt idx="7">
                  <c:v>1179.7130149518296</c:v>
                </c:pt>
                <c:pt idx="8">
                  <c:v>1061.4578836335502</c:v>
                </c:pt>
                <c:pt idx="9">
                  <c:v>1140.4433110744994</c:v>
                </c:pt>
                <c:pt idx="10">
                  <c:v>1346.2520412104684</c:v>
                </c:pt>
                <c:pt idx="11">
                  <c:v>1421.7119334862143</c:v>
                </c:pt>
                <c:pt idx="12">
                  <c:v>1561.7151276352229</c:v>
                </c:pt>
                <c:pt idx="13">
                  <c:v>1654.996607708189</c:v>
                </c:pt>
                <c:pt idx="14">
                  <c:v>1689.4077113570354</c:v>
                </c:pt>
                <c:pt idx="15">
                  <c:v>1666.0487670797631</c:v>
                </c:pt>
                <c:pt idx="16">
                  <c:v>1648.7652143869977</c:v>
                </c:pt>
                <c:pt idx="17">
                  <c:v>1785.7813725539183</c:v>
                </c:pt>
                <c:pt idx="18">
                  <c:v>2056.7045867365473</c:v>
                </c:pt>
                <c:pt idx="19">
                  <c:v>2423.0473470284524</c:v>
                </c:pt>
                <c:pt idx="20">
                  <c:v>2544.813166100505</c:v>
                </c:pt>
                <c:pt idx="21">
                  <c:v>2709.9781656710361</c:v>
                </c:pt>
                <c:pt idx="22">
                  <c:v>3092.9964683872281</c:v>
                </c:pt>
                <c:pt idx="23">
                  <c:v>2931.6837211867464</c:v>
                </c:pt>
                <c:pt idx="24">
                  <c:v>2417.5657099744908</c:v>
                </c:pt>
                <c:pt idx="25">
                  <c:v>2491.3974944679458</c:v>
                </c:pt>
                <c:pt idx="26">
                  <c:v>2666.4030050614169</c:v>
                </c:pt>
                <c:pt idx="27">
                  <c:v>2706.3409670306824</c:v>
                </c:pt>
                <c:pt idx="28">
                  <c:v>2786.3152152499456</c:v>
                </c:pt>
                <c:pt idx="29">
                  <c:v>3065.2232795837936</c:v>
                </c:pt>
                <c:pt idx="30">
                  <c:v>2934.8579462134744</c:v>
                </c:pt>
                <c:pt idx="31">
                  <c:v>2699.6596809971975</c:v>
                </c:pt>
                <c:pt idx="32">
                  <c:v>2683.4885105040385</c:v>
                </c:pt>
                <c:pt idx="33">
                  <c:v>2878.1521473158159</c:v>
                </c:pt>
                <c:pt idx="34">
                  <c:v>2857.0578479530213</c:v>
                </c:pt>
                <c:pt idx="35">
                  <c:v>2704.6091600881505</c:v>
                </c:pt>
                <c:pt idx="36">
                  <c:v>3122.4803459245427</c:v>
                </c:pt>
                <c:pt idx="37">
                  <c:v>3070.6677323592053</c:v>
                </c:pt>
              </c:numCache>
            </c:numRef>
          </c:val>
          <c:smooth val="0"/>
          <c:extLst>
            <c:ext xmlns:c16="http://schemas.microsoft.com/office/drawing/2014/chart" uri="{C3380CC4-5D6E-409C-BE32-E72D297353CC}">
              <c16:uniqueId val="{00000002-75AB-4AD9-9377-8B861D07BF94}"/>
            </c:ext>
          </c:extLst>
        </c:ser>
        <c:dLbls>
          <c:showLegendKey val="0"/>
          <c:showVal val="0"/>
          <c:showCatName val="0"/>
          <c:showSerName val="0"/>
          <c:showPercent val="0"/>
          <c:showBubbleSize val="0"/>
        </c:dLbls>
        <c:marker val="1"/>
        <c:smooth val="0"/>
        <c:axId val="1510787039"/>
        <c:axId val="1510789919"/>
      </c:lineChart>
      <c:lineChart>
        <c:grouping val="standard"/>
        <c:varyColors val="0"/>
        <c:ser>
          <c:idx val="1"/>
          <c:order val="1"/>
          <c:tx>
            <c:strRef>
              <c:f>'UNITED KINGDOM'!$F$1</c:f>
              <c:strCache>
                <c:ptCount val="1"/>
                <c:pt idx="0">
                  <c:v>Long term interest rates (%)</c:v>
                </c:pt>
              </c:strCache>
            </c:strRef>
          </c:tx>
          <c:spPr>
            <a:ln w="28575" cap="rnd">
              <a:solidFill>
                <a:schemeClr val="accent3"/>
              </a:solidFill>
              <a:round/>
            </a:ln>
            <a:effectLst/>
          </c:spPr>
          <c:marker>
            <c:symbol val="none"/>
          </c:marker>
          <c:cat>
            <c:strRef>
              <c:f>'UNITED KINGDOM'!$A$2:$A$39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'UNITED KINGDOM'!$F$2:$F$39</c:f>
              <c:numCache>
                <c:formatCode>General</c:formatCode>
                <c:ptCount val="38"/>
                <c:pt idx="0">
                  <c:v>10.97</c:v>
                </c:pt>
                <c:pt idx="1">
                  <c:v>10.135</c:v>
                </c:pt>
                <c:pt idx="2">
                  <c:v>9.5708330000000004</c:v>
                </c:pt>
                <c:pt idx="3">
                  <c:v>9.675834</c:v>
                </c:pt>
                <c:pt idx="4">
                  <c:v>10.19083</c:v>
                </c:pt>
                <c:pt idx="5">
                  <c:v>11.8025</c:v>
                </c:pt>
                <c:pt idx="6">
                  <c:v>10.105</c:v>
                </c:pt>
                <c:pt idx="7">
                  <c:v>9.0633339999999993</c:v>
                </c:pt>
                <c:pt idx="8">
                  <c:v>7.479609</c:v>
                </c:pt>
                <c:pt idx="9">
                  <c:v>8.1220999999999997</c:v>
                </c:pt>
                <c:pt idx="10">
                  <c:v>8.2002830000000007</c:v>
                </c:pt>
                <c:pt idx="11">
                  <c:v>7.8101839999999996</c:v>
                </c:pt>
                <c:pt idx="12">
                  <c:v>7.0525919999999998</c:v>
                </c:pt>
                <c:pt idx="13">
                  <c:v>5.5509579999999996</c:v>
                </c:pt>
                <c:pt idx="14">
                  <c:v>5.0935249999999996</c:v>
                </c:pt>
                <c:pt idx="15">
                  <c:v>5.3289749999999998</c:v>
                </c:pt>
                <c:pt idx="16">
                  <c:v>4.9295</c:v>
                </c:pt>
                <c:pt idx="17">
                  <c:v>4.8942420000000002</c:v>
                </c:pt>
                <c:pt idx="18">
                  <c:v>4.5265919999999999</c:v>
                </c:pt>
                <c:pt idx="19">
                  <c:v>4.8822669999999997</c:v>
                </c:pt>
                <c:pt idx="20">
                  <c:v>4.4138919999999997</c:v>
                </c:pt>
                <c:pt idx="21">
                  <c:v>4.5016749999999996</c:v>
                </c:pt>
                <c:pt idx="22">
                  <c:v>5.0112750000000004</c:v>
                </c:pt>
                <c:pt idx="23">
                  <c:v>4.5907249999999999</c:v>
                </c:pt>
                <c:pt idx="24">
                  <c:v>3.6475170000000001</c:v>
                </c:pt>
                <c:pt idx="25">
                  <c:v>3.624425</c:v>
                </c:pt>
                <c:pt idx="26">
                  <c:v>3.1359919999999999</c:v>
                </c:pt>
                <c:pt idx="27">
                  <c:v>1.918042</c:v>
                </c:pt>
                <c:pt idx="28">
                  <c:v>2.389783</c:v>
                </c:pt>
                <c:pt idx="29">
                  <c:v>2.569083</c:v>
                </c:pt>
                <c:pt idx="30">
                  <c:v>1.901033</c:v>
                </c:pt>
                <c:pt idx="31">
                  <c:v>1.3052079999999999</c:v>
                </c:pt>
                <c:pt idx="32">
                  <c:v>1.235808</c:v>
                </c:pt>
                <c:pt idx="33">
                  <c:v>1.460658</c:v>
                </c:pt>
                <c:pt idx="34">
                  <c:v>0.93582500000000002</c:v>
                </c:pt>
                <c:pt idx="35">
                  <c:v>0.37444169999999999</c:v>
                </c:pt>
                <c:pt idx="36">
                  <c:v>0.78760830000000004</c:v>
                </c:pt>
                <c:pt idx="37">
                  <c:v>2.447292</c:v>
                </c:pt>
              </c:numCache>
            </c:numRef>
          </c:val>
          <c:smooth val="0"/>
          <c:extLst>
            <c:ext xmlns:c16="http://schemas.microsoft.com/office/drawing/2014/chart" uri="{C3380CC4-5D6E-409C-BE32-E72D297353CC}">
              <c16:uniqueId val="{00000001-75AB-4AD9-9377-8B861D07BF94}"/>
            </c:ext>
          </c:extLst>
        </c:ser>
        <c:dLbls>
          <c:showLegendKey val="0"/>
          <c:showVal val="0"/>
          <c:showCatName val="0"/>
          <c:showSerName val="0"/>
          <c:showPercent val="0"/>
          <c:showBubbleSize val="0"/>
        </c:dLbls>
        <c:marker val="1"/>
        <c:smooth val="0"/>
        <c:axId val="1510791839"/>
        <c:axId val="1510793279"/>
      </c:lineChart>
      <c:catAx>
        <c:axId val="15107870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0789919"/>
        <c:crosses val="autoZero"/>
        <c:auto val="1"/>
        <c:lblAlgn val="ctr"/>
        <c:lblOffset val="100"/>
        <c:noMultiLvlLbl val="0"/>
      </c:catAx>
      <c:valAx>
        <c:axId val="15107899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0787039"/>
        <c:crosses val="autoZero"/>
        <c:crossBetween val="between"/>
      </c:valAx>
      <c:valAx>
        <c:axId val="1510793279"/>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0791839"/>
        <c:crosses val="max"/>
        <c:crossBetween val="between"/>
      </c:valAx>
      <c:catAx>
        <c:axId val="1510791839"/>
        <c:scaling>
          <c:orientation val="minMax"/>
        </c:scaling>
        <c:delete val="1"/>
        <c:axPos val="b"/>
        <c:numFmt formatCode="General" sourceLinked="1"/>
        <c:majorTickMark val="out"/>
        <c:minorTickMark val="none"/>
        <c:tickLblPos val="nextTo"/>
        <c:crossAx val="15107932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FRANCE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FRANCE!$D$1</c:f>
              <c:strCache>
                <c:ptCount val="1"/>
                <c:pt idx="0">
                  <c:v>N° of M&amp;A deals</c:v>
                </c:pt>
              </c:strCache>
            </c:strRef>
          </c:tx>
          <c:spPr>
            <a:ln w="28575" cap="rnd">
              <a:solidFill>
                <a:schemeClr val="accent1"/>
              </a:solidFill>
              <a:round/>
            </a:ln>
            <a:effectLst/>
          </c:spPr>
          <c:marker>
            <c:symbol val="none"/>
          </c:marker>
          <c:cat>
            <c:strRef>
              <c:f>FRANCE!$A$2:$A$33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FRANCE!$D$2:$D$33</c:f>
              <c:numCache>
                <c:formatCode>#,##0</c:formatCode>
                <c:ptCount val="32"/>
                <c:pt idx="0">
                  <c:v>1743</c:v>
                </c:pt>
                <c:pt idx="1">
                  <c:v>1349</c:v>
                </c:pt>
                <c:pt idx="2">
                  <c:v>1123</c:v>
                </c:pt>
                <c:pt idx="3">
                  <c:v>1040</c:v>
                </c:pt>
                <c:pt idx="4">
                  <c:v>1192</c:v>
                </c:pt>
                <c:pt idx="5">
                  <c:v>1258</c:v>
                </c:pt>
                <c:pt idx="6">
                  <c:v>1281</c:v>
                </c:pt>
                <c:pt idx="7">
                  <c:v>1359</c:v>
                </c:pt>
                <c:pt idx="8">
                  <c:v>1594</c:v>
                </c:pt>
                <c:pt idx="9">
                  <c:v>2416</c:v>
                </c:pt>
                <c:pt idx="10">
                  <c:v>1823</c:v>
                </c:pt>
                <c:pt idx="11">
                  <c:v>1213</c:v>
                </c:pt>
                <c:pt idx="12">
                  <c:v>1066</c:v>
                </c:pt>
                <c:pt idx="13">
                  <c:v>1352</c:v>
                </c:pt>
                <c:pt idx="14">
                  <c:v>1593</c:v>
                </c:pt>
                <c:pt idx="15">
                  <c:v>1996</c:v>
                </c:pt>
                <c:pt idx="16">
                  <c:v>2267</c:v>
                </c:pt>
                <c:pt idx="17">
                  <c:v>1918</c:v>
                </c:pt>
                <c:pt idx="18">
                  <c:v>1572</c:v>
                </c:pt>
                <c:pt idx="19">
                  <c:v>1883</c:v>
                </c:pt>
                <c:pt idx="20">
                  <c:v>2099</c:v>
                </c:pt>
                <c:pt idx="21">
                  <c:v>2011</c:v>
                </c:pt>
                <c:pt idx="22">
                  <c:v>1903</c:v>
                </c:pt>
                <c:pt idx="23">
                  <c:v>2612</c:v>
                </c:pt>
                <c:pt idx="24">
                  <c:v>3232</c:v>
                </c:pt>
                <c:pt idx="25">
                  <c:v>3241</c:v>
                </c:pt>
                <c:pt idx="26">
                  <c:v>2660</c:v>
                </c:pt>
                <c:pt idx="27">
                  <c:v>3050</c:v>
                </c:pt>
                <c:pt idx="28">
                  <c:v>2876</c:v>
                </c:pt>
                <c:pt idx="29">
                  <c:v>2371</c:v>
                </c:pt>
                <c:pt idx="30">
                  <c:v>2726</c:v>
                </c:pt>
                <c:pt idx="31">
                  <c:v>2935</c:v>
                </c:pt>
              </c:numCache>
            </c:numRef>
          </c:val>
          <c:smooth val="0"/>
          <c:extLst>
            <c:ext xmlns:c16="http://schemas.microsoft.com/office/drawing/2014/chart" uri="{C3380CC4-5D6E-409C-BE32-E72D297353CC}">
              <c16:uniqueId val="{00000000-1148-4CBB-BA8C-8DCE519DA565}"/>
            </c:ext>
          </c:extLst>
        </c:ser>
        <c:ser>
          <c:idx val="1"/>
          <c:order val="1"/>
          <c:tx>
            <c:strRef>
              <c:f>FRANCE!$B$1</c:f>
              <c:strCache>
                <c:ptCount val="1"/>
                <c:pt idx="0">
                  <c:v>N° of VC deals</c:v>
                </c:pt>
              </c:strCache>
            </c:strRef>
          </c:tx>
          <c:spPr>
            <a:ln w="28575" cap="rnd">
              <a:solidFill>
                <a:schemeClr val="accent3"/>
              </a:solidFill>
              <a:round/>
            </a:ln>
            <a:effectLst/>
          </c:spPr>
          <c:marker>
            <c:symbol val="none"/>
          </c:marker>
          <c:cat>
            <c:strRef>
              <c:f>FRANCE!$A$2:$A$33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FRANCE!$B$2:$B$33</c:f>
              <c:numCache>
                <c:formatCode>General</c:formatCode>
                <c:ptCount val="32"/>
                <c:pt idx="0">
                  <c:v>58</c:v>
                </c:pt>
                <c:pt idx="1">
                  <c:v>53</c:v>
                </c:pt>
                <c:pt idx="2">
                  <c:v>66</c:v>
                </c:pt>
                <c:pt idx="3">
                  <c:v>107</c:v>
                </c:pt>
                <c:pt idx="4">
                  <c:v>130</c:v>
                </c:pt>
                <c:pt idx="5">
                  <c:v>215</c:v>
                </c:pt>
                <c:pt idx="6">
                  <c:v>109</c:v>
                </c:pt>
                <c:pt idx="7">
                  <c:v>174</c:v>
                </c:pt>
                <c:pt idx="8">
                  <c:v>469</c:v>
                </c:pt>
                <c:pt idx="9">
                  <c:v>1066</c:v>
                </c:pt>
                <c:pt idx="10">
                  <c:v>917</c:v>
                </c:pt>
                <c:pt idx="11">
                  <c:v>544</c:v>
                </c:pt>
                <c:pt idx="12">
                  <c:v>1446</c:v>
                </c:pt>
                <c:pt idx="13">
                  <c:v>1700</c:v>
                </c:pt>
                <c:pt idx="14">
                  <c:v>686</c:v>
                </c:pt>
                <c:pt idx="15">
                  <c:v>816</c:v>
                </c:pt>
                <c:pt idx="16">
                  <c:v>702</c:v>
                </c:pt>
                <c:pt idx="17">
                  <c:v>692</c:v>
                </c:pt>
                <c:pt idx="18">
                  <c:v>664</c:v>
                </c:pt>
                <c:pt idx="19">
                  <c:v>847</c:v>
                </c:pt>
                <c:pt idx="20">
                  <c:v>795</c:v>
                </c:pt>
                <c:pt idx="21">
                  <c:v>648</c:v>
                </c:pt>
                <c:pt idx="22">
                  <c:v>683</c:v>
                </c:pt>
                <c:pt idx="23">
                  <c:v>682</c:v>
                </c:pt>
                <c:pt idx="24">
                  <c:v>928</c:v>
                </c:pt>
                <c:pt idx="25">
                  <c:v>1111</c:v>
                </c:pt>
                <c:pt idx="26">
                  <c:v>1139</c:v>
                </c:pt>
                <c:pt idx="27">
                  <c:v>1118</c:v>
                </c:pt>
                <c:pt idx="28">
                  <c:v>1137</c:v>
                </c:pt>
                <c:pt idx="29">
                  <c:v>947</c:v>
                </c:pt>
                <c:pt idx="30">
                  <c:v>1588</c:v>
                </c:pt>
                <c:pt idx="31">
                  <c:v>2063</c:v>
                </c:pt>
              </c:numCache>
            </c:numRef>
          </c:val>
          <c:smooth val="0"/>
          <c:extLst>
            <c:ext xmlns:c16="http://schemas.microsoft.com/office/drawing/2014/chart" uri="{C3380CC4-5D6E-409C-BE32-E72D297353CC}">
              <c16:uniqueId val="{00000001-1148-4CBB-BA8C-8DCE519DA565}"/>
            </c:ext>
          </c:extLst>
        </c:ser>
        <c:dLbls>
          <c:showLegendKey val="0"/>
          <c:showVal val="0"/>
          <c:showCatName val="0"/>
          <c:showSerName val="0"/>
          <c:showPercent val="0"/>
          <c:showBubbleSize val="0"/>
        </c:dLbls>
        <c:smooth val="0"/>
        <c:axId val="1585826767"/>
        <c:axId val="1351033823"/>
      </c:lineChart>
      <c:catAx>
        <c:axId val="15858267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351033823"/>
        <c:crosses val="autoZero"/>
        <c:auto val="1"/>
        <c:lblAlgn val="ctr"/>
        <c:lblOffset val="100"/>
        <c:noMultiLvlLbl val="0"/>
      </c:catAx>
      <c:valAx>
        <c:axId val="135103382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8582676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FRANCE</a:t>
            </a:r>
          </a:p>
        </c:rich>
      </c:tx>
      <c:overlay val="0"/>
      <c:spPr>
        <a:noFill/>
        <a:ln>
          <a:noFill/>
        </a:ln>
        <a:effectLst/>
      </c:spPr>
      <c:txPr>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v>M&amp;A Value in bil. USD</c:v>
          </c:tx>
          <c:spPr>
            <a:ln w="28575" cap="rnd">
              <a:solidFill>
                <a:schemeClr val="accent1"/>
              </a:solidFill>
              <a:round/>
            </a:ln>
            <a:effectLst/>
          </c:spPr>
          <c:marker>
            <c:symbol val="none"/>
          </c:marker>
          <c:cat>
            <c:strRef>
              <c:f>FRANCE!$A$2:$A$33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FRANCE!$H$2:$H$33</c:f>
              <c:numCache>
                <c:formatCode>#,##0.00</c:formatCode>
                <c:ptCount val="32"/>
                <c:pt idx="0">
                  <c:v>39.46</c:v>
                </c:pt>
                <c:pt idx="1">
                  <c:v>34.78</c:v>
                </c:pt>
                <c:pt idx="2">
                  <c:v>31.17</c:v>
                </c:pt>
                <c:pt idx="3">
                  <c:v>39.729999999999997</c:v>
                </c:pt>
                <c:pt idx="4">
                  <c:v>33.42</c:v>
                </c:pt>
                <c:pt idx="5">
                  <c:v>67.150000000000006</c:v>
                </c:pt>
                <c:pt idx="6">
                  <c:v>107.59</c:v>
                </c:pt>
                <c:pt idx="7">
                  <c:v>134.69999999999999</c:v>
                </c:pt>
                <c:pt idx="8">
                  <c:v>378.78</c:v>
                </c:pt>
                <c:pt idx="9">
                  <c:v>260.19</c:v>
                </c:pt>
                <c:pt idx="10">
                  <c:v>131.87</c:v>
                </c:pt>
                <c:pt idx="11">
                  <c:v>112.65</c:v>
                </c:pt>
                <c:pt idx="12">
                  <c:v>58.79</c:v>
                </c:pt>
                <c:pt idx="13">
                  <c:v>139.99</c:v>
                </c:pt>
                <c:pt idx="14">
                  <c:v>146.21</c:v>
                </c:pt>
                <c:pt idx="15">
                  <c:v>286.36</c:v>
                </c:pt>
                <c:pt idx="16">
                  <c:v>252.02</c:v>
                </c:pt>
                <c:pt idx="17">
                  <c:v>186.99</c:v>
                </c:pt>
                <c:pt idx="18">
                  <c:v>81.99</c:v>
                </c:pt>
                <c:pt idx="19">
                  <c:v>107.05</c:v>
                </c:pt>
                <c:pt idx="20">
                  <c:v>104.27</c:v>
                </c:pt>
                <c:pt idx="21">
                  <c:v>51.4</c:v>
                </c:pt>
                <c:pt idx="22">
                  <c:v>96.57</c:v>
                </c:pt>
                <c:pt idx="23">
                  <c:v>250.72</c:v>
                </c:pt>
                <c:pt idx="24">
                  <c:v>157.63999999999999</c:v>
                </c:pt>
                <c:pt idx="25">
                  <c:v>151.41</c:v>
                </c:pt>
                <c:pt idx="26">
                  <c:v>201.42</c:v>
                </c:pt>
                <c:pt idx="27">
                  <c:v>172.38829999999999</c:v>
                </c:pt>
                <c:pt idx="28">
                  <c:v>183.50490000000002</c:v>
                </c:pt>
                <c:pt idx="29">
                  <c:v>119.1686</c:v>
                </c:pt>
                <c:pt idx="30">
                  <c:v>264.77510000000001</c:v>
                </c:pt>
                <c:pt idx="31">
                  <c:v>129.44159999999999</c:v>
                </c:pt>
              </c:numCache>
            </c:numRef>
          </c:val>
          <c:smooth val="0"/>
          <c:extLst>
            <c:ext xmlns:c16="http://schemas.microsoft.com/office/drawing/2014/chart" uri="{C3380CC4-5D6E-409C-BE32-E72D297353CC}">
              <c16:uniqueId val="{00000000-10CA-40DB-84A2-AA4A739EE19F}"/>
            </c:ext>
          </c:extLst>
        </c:ser>
        <c:dLbls>
          <c:showLegendKey val="0"/>
          <c:showVal val="0"/>
          <c:showCatName val="0"/>
          <c:showSerName val="0"/>
          <c:showPercent val="0"/>
          <c:showBubbleSize val="0"/>
        </c:dLbls>
        <c:marker val="1"/>
        <c:smooth val="0"/>
        <c:axId val="579437856"/>
        <c:axId val="579956592"/>
      </c:lineChart>
      <c:lineChart>
        <c:grouping val="standard"/>
        <c:varyColors val="0"/>
        <c:ser>
          <c:idx val="1"/>
          <c:order val="1"/>
          <c:tx>
            <c:v>VC Equity Value in bil. USD</c:v>
          </c:tx>
          <c:spPr>
            <a:ln w="28575" cap="rnd">
              <a:solidFill>
                <a:schemeClr val="accent3"/>
              </a:solidFill>
              <a:round/>
            </a:ln>
            <a:effectLst/>
          </c:spPr>
          <c:marker>
            <c:symbol val="none"/>
          </c:marker>
          <c:val>
            <c:numRef>
              <c:f>FRANCE!$F$2:$F$33</c:f>
              <c:numCache>
                <c:formatCode>General</c:formatCode>
                <c:ptCount val="32"/>
                <c:pt idx="0">
                  <c:v>2.1090000000000001E-2</c:v>
                </c:pt>
                <c:pt idx="1">
                  <c:v>3.6159999999999998E-2</c:v>
                </c:pt>
                <c:pt idx="2">
                  <c:v>3.0499999999999999E-2</c:v>
                </c:pt>
                <c:pt idx="3">
                  <c:v>4.018E-2</c:v>
                </c:pt>
                <c:pt idx="4">
                  <c:v>5.6210000000000003E-2</c:v>
                </c:pt>
                <c:pt idx="5">
                  <c:v>0.20463000000000001</c:v>
                </c:pt>
                <c:pt idx="6">
                  <c:v>0.11336</c:v>
                </c:pt>
                <c:pt idx="7">
                  <c:v>0.28732000000000002</c:v>
                </c:pt>
                <c:pt idx="8">
                  <c:v>1.2602899999999999</c:v>
                </c:pt>
                <c:pt idx="9">
                  <c:v>4.2217999999999991</c:v>
                </c:pt>
                <c:pt idx="10">
                  <c:v>3.0458500000000002</c:v>
                </c:pt>
                <c:pt idx="11">
                  <c:v>1.6511700000000002</c:v>
                </c:pt>
                <c:pt idx="12">
                  <c:v>1.7304900000000003</c:v>
                </c:pt>
                <c:pt idx="13">
                  <c:v>1.9259699999999997</c:v>
                </c:pt>
                <c:pt idx="14">
                  <c:v>1.8867200000000002</c:v>
                </c:pt>
                <c:pt idx="15">
                  <c:v>3.1773399999999996</c:v>
                </c:pt>
                <c:pt idx="16">
                  <c:v>2.6654200000000001</c:v>
                </c:pt>
                <c:pt idx="17">
                  <c:v>3.4220300000000003</c:v>
                </c:pt>
                <c:pt idx="18">
                  <c:v>2.4116999999999997</c:v>
                </c:pt>
                <c:pt idx="19">
                  <c:v>2.8600300000000001</c:v>
                </c:pt>
                <c:pt idx="20">
                  <c:v>2.4577399999999998</c:v>
                </c:pt>
                <c:pt idx="21">
                  <c:v>2.0591300000000001</c:v>
                </c:pt>
                <c:pt idx="22">
                  <c:v>2.3334099999999998</c:v>
                </c:pt>
                <c:pt idx="23">
                  <c:v>2.7946999999999997</c:v>
                </c:pt>
                <c:pt idx="24">
                  <c:v>4.5295300000000003</c:v>
                </c:pt>
                <c:pt idx="25">
                  <c:v>5.4862900000000012</c:v>
                </c:pt>
                <c:pt idx="26">
                  <c:v>4.6841699999999991</c:v>
                </c:pt>
                <c:pt idx="27">
                  <c:v>7.3963499999999982</c:v>
                </c:pt>
                <c:pt idx="28">
                  <c:v>30.723860000000002</c:v>
                </c:pt>
                <c:pt idx="29">
                  <c:v>18.787260000000003</c:v>
                </c:pt>
                <c:pt idx="30">
                  <c:v>24.565899999999999</c:v>
                </c:pt>
                <c:pt idx="31">
                  <c:v>24.748069999999998</c:v>
                </c:pt>
              </c:numCache>
            </c:numRef>
          </c:val>
          <c:smooth val="0"/>
          <c:extLst>
            <c:ext xmlns:c16="http://schemas.microsoft.com/office/drawing/2014/chart" uri="{C3380CC4-5D6E-409C-BE32-E72D297353CC}">
              <c16:uniqueId val="{00000001-10CA-40DB-84A2-AA4A739EE19F}"/>
            </c:ext>
          </c:extLst>
        </c:ser>
        <c:dLbls>
          <c:showLegendKey val="0"/>
          <c:showVal val="0"/>
          <c:showCatName val="0"/>
          <c:showSerName val="0"/>
          <c:showPercent val="0"/>
          <c:showBubbleSize val="0"/>
        </c:dLbls>
        <c:marker val="1"/>
        <c:smooth val="0"/>
        <c:axId val="579423936"/>
        <c:axId val="575672288"/>
      </c:lineChart>
      <c:catAx>
        <c:axId val="579437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956592"/>
        <c:crosses val="autoZero"/>
        <c:auto val="1"/>
        <c:lblAlgn val="ctr"/>
        <c:lblOffset val="100"/>
        <c:noMultiLvlLbl val="0"/>
      </c:catAx>
      <c:valAx>
        <c:axId val="5799565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437856"/>
        <c:crosses val="autoZero"/>
        <c:crossBetween val="between"/>
      </c:valAx>
      <c:valAx>
        <c:axId val="575672288"/>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423936"/>
        <c:crosses val="max"/>
        <c:crossBetween val="between"/>
      </c:valAx>
      <c:catAx>
        <c:axId val="579423936"/>
        <c:scaling>
          <c:orientation val="minMax"/>
        </c:scaling>
        <c:delete val="1"/>
        <c:axPos val="b"/>
        <c:majorTickMark val="out"/>
        <c:minorTickMark val="none"/>
        <c:tickLblPos val="nextTo"/>
        <c:crossAx val="57567228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300" b="1">
                <a:effectLst/>
              </a:rPr>
              <a:t>GDP vs Long-term interest rates - France</a:t>
            </a:r>
            <a:endParaRPr lang="en-US" sz="1300">
              <a:effectLst/>
            </a:endParaRPr>
          </a:p>
        </c:rich>
      </c:tx>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FRANCE!$C$1</c:f>
              <c:strCache>
                <c:ptCount val="1"/>
                <c:pt idx="0">
                  <c:v>GDP in bil. USD</c:v>
                </c:pt>
              </c:strCache>
            </c:strRef>
          </c:tx>
          <c:spPr>
            <a:ln w="28575" cap="rnd">
              <a:solidFill>
                <a:schemeClr val="accent1"/>
              </a:solidFill>
              <a:round/>
            </a:ln>
            <a:effectLst/>
          </c:spPr>
          <c:marker>
            <c:symbol val="none"/>
          </c:marker>
          <c:cat>
            <c:strRef>
              <c:f>FRANCE!$A$2:$A$33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FRANCE!$C$2:$C$33</c:f>
              <c:numCache>
                <c:formatCode>General</c:formatCode>
                <c:ptCount val="32"/>
                <c:pt idx="0">
                  <c:v>1269.276828275782</c:v>
                </c:pt>
                <c:pt idx="1">
                  <c:v>1401.4659231722426</c:v>
                </c:pt>
                <c:pt idx="2">
                  <c:v>1322.8156126940005</c:v>
                </c:pt>
                <c:pt idx="3">
                  <c:v>1393.9827504725899</c:v>
                </c:pt>
                <c:pt idx="4">
                  <c:v>1601.0947562097515</c:v>
                </c:pt>
                <c:pt idx="5">
                  <c:v>1605.6750865495576</c:v>
                </c:pt>
                <c:pt idx="6">
                  <c:v>1452.8849179590918</c:v>
                </c:pt>
                <c:pt idx="7">
                  <c:v>1503.1087391594397</c:v>
                </c:pt>
                <c:pt idx="8">
                  <c:v>1493.1517376984589</c:v>
                </c:pt>
                <c:pt idx="9">
                  <c:v>1365.6396607921597</c:v>
                </c:pt>
                <c:pt idx="10">
                  <c:v>1377.6573392913403</c:v>
                </c:pt>
                <c:pt idx="11">
                  <c:v>1501.4093829713752</c:v>
                </c:pt>
                <c:pt idx="12">
                  <c:v>1844.5447920368588</c:v>
                </c:pt>
                <c:pt idx="13">
                  <c:v>2119.6331816343686</c:v>
                </c:pt>
                <c:pt idx="14">
                  <c:v>2196.9452324357967</c:v>
                </c:pt>
                <c:pt idx="15">
                  <c:v>2320.5362213047028</c:v>
                </c:pt>
                <c:pt idx="16">
                  <c:v>2660.5912462117735</c:v>
                </c:pt>
                <c:pt idx="17">
                  <c:v>2930.3037808281247</c:v>
                </c:pt>
                <c:pt idx="18">
                  <c:v>2700.8873669320292</c:v>
                </c:pt>
                <c:pt idx="19">
                  <c:v>2645.1878821167347</c:v>
                </c:pt>
                <c:pt idx="20">
                  <c:v>2865.1575419941892</c:v>
                </c:pt>
                <c:pt idx="21">
                  <c:v>2683.6717169671879</c:v>
                </c:pt>
                <c:pt idx="22">
                  <c:v>2811.8769033290496</c:v>
                </c:pt>
                <c:pt idx="23">
                  <c:v>2855.9644885901407</c:v>
                </c:pt>
                <c:pt idx="24">
                  <c:v>2439.1886431624985</c:v>
                </c:pt>
                <c:pt idx="25">
                  <c:v>2472.9643445872339</c:v>
                </c:pt>
                <c:pt idx="26">
                  <c:v>2595.1510451976746</c:v>
                </c:pt>
                <c:pt idx="27">
                  <c:v>2790.9568787466146</c:v>
                </c:pt>
                <c:pt idx="28">
                  <c:v>2728.8702467058292</c:v>
                </c:pt>
                <c:pt idx="29">
                  <c:v>2639.0087016482107</c:v>
                </c:pt>
                <c:pt idx="30">
                  <c:v>2957.8797592635187</c:v>
                </c:pt>
                <c:pt idx="31">
                  <c:v>2782.9053256245243</c:v>
                </c:pt>
              </c:numCache>
            </c:numRef>
          </c:val>
          <c:smooth val="0"/>
          <c:extLst>
            <c:ext xmlns:c16="http://schemas.microsoft.com/office/drawing/2014/chart" uri="{C3380CC4-5D6E-409C-BE32-E72D297353CC}">
              <c16:uniqueId val="{00000000-739B-4A5D-B2AE-99CE5221DFD3}"/>
            </c:ext>
          </c:extLst>
        </c:ser>
        <c:dLbls>
          <c:showLegendKey val="0"/>
          <c:showVal val="0"/>
          <c:showCatName val="0"/>
          <c:showSerName val="0"/>
          <c:showPercent val="0"/>
          <c:showBubbleSize val="0"/>
        </c:dLbls>
        <c:marker val="1"/>
        <c:smooth val="0"/>
        <c:axId val="1488512799"/>
        <c:axId val="1488514719"/>
      </c:lineChart>
      <c:lineChart>
        <c:grouping val="standard"/>
        <c:varyColors val="0"/>
        <c:ser>
          <c:idx val="1"/>
          <c:order val="1"/>
          <c:tx>
            <c:strRef>
              <c:f>FRANCE!$E$1</c:f>
              <c:strCache>
                <c:ptCount val="1"/>
                <c:pt idx="0">
                  <c:v>Long term interest rates (%)</c:v>
                </c:pt>
              </c:strCache>
            </c:strRef>
          </c:tx>
          <c:spPr>
            <a:ln w="28575" cap="rnd">
              <a:solidFill>
                <a:schemeClr val="accent3"/>
              </a:solidFill>
              <a:round/>
            </a:ln>
            <a:effectLst/>
          </c:spPr>
          <c:marker>
            <c:symbol val="none"/>
          </c:marker>
          <c:cat>
            <c:strRef>
              <c:f>FRANCE!$A$2:$A$33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FRANCE!$E$2:$E$33</c:f>
              <c:numCache>
                <c:formatCode>0.000</c:formatCode>
                <c:ptCount val="32"/>
                <c:pt idx="0">
                  <c:v>9.0383410000000008</c:v>
                </c:pt>
                <c:pt idx="1">
                  <c:v>8.5878730000000001</c:v>
                </c:pt>
                <c:pt idx="2">
                  <c:v>6.7749940000000004</c:v>
                </c:pt>
                <c:pt idx="3">
                  <c:v>7.2137760000000002</c:v>
                </c:pt>
                <c:pt idx="4">
                  <c:v>7.5349719999999998</c:v>
                </c:pt>
                <c:pt idx="5">
                  <c:v>6.3121289999999997</c:v>
                </c:pt>
                <c:pt idx="6">
                  <c:v>5.5825100000000001</c:v>
                </c:pt>
                <c:pt idx="7">
                  <c:v>4.6402109999999999</c:v>
                </c:pt>
                <c:pt idx="8">
                  <c:v>4.6087870000000004</c:v>
                </c:pt>
                <c:pt idx="9">
                  <c:v>5.3944700000000001</c:v>
                </c:pt>
                <c:pt idx="10">
                  <c:v>4.9394600000000004</c:v>
                </c:pt>
                <c:pt idx="11">
                  <c:v>4.8612219999999997</c:v>
                </c:pt>
                <c:pt idx="12">
                  <c:v>4.1308879999999997</c:v>
                </c:pt>
                <c:pt idx="13">
                  <c:v>4.0991660000000003</c:v>
                </c:pt>
                <c:pt idx="14">
                  <c:v>3.4094319999999998</c:v>
                </c:pt>
                <c:pt idx="15">
                  <c:v>3.7957320000000001</c:v>
                </c:pt>
                <c:pt idx="16">
                  <c:v>4.3032000000000004</c:v>
                </c:pt>
                <c:pt idx="17">
                  <c:v>4.2343130000000002</c:v>
                </c:pt>
                <c:pt idx="18">
                  <c:v>3.6488079999999998</c:v>
                </c:pt>
                <c:pt idx="19">
                  <c:v>3.1170070000000001</c:v>
                </c:pt>
                <c:pt idx="20">
                  <c:v>3.3210579999999998</c:v>
                </c:pt>
                <c:pt idx="21">
                  <c:v>2.5359940000000001</c:v>
                </c:pt>
                <c:pt idx="22">
                  <c:v>2.2043400000000002</c:v>
                </c:pt>
                <c:pt idx="23">
                  <c:v>1.666439</c:v>
                </c:pt>
                <c:pt idx="24">
                  <c:v>0.84187270000000003</c:v>
                </c:pt>
                <c:pt idx="25">
                  <c:v>0.46788279999999999</c:v>
                </c:pt>
                <c:pt idx="26">
                  <c:v>0.80985240000000003</c:v>
                </c:pt>
                <c:pt idx="27">
                  <c:v>0.78410150000000001</c:v>
                </c:pt>
                <c:pt idx="28">
                  <c:v>0.13019</c:v>
                </c:pt>
                <c:pt idx="29">
                  <c:v>-0.1452599</c:v>
                </c:pt>
                <c:pt idx="30">
                  <c:v>6.9051590000000001E-3</c:v>
                </c:pt>
                <c:pt idx="31">
                  <c:v>1.7008129999999999</c:v>
                </c:pt>
              </c:numCache>
            </c:numRef>
          </c:val>
          <c:smooth val="0"/>
          <c:extLst>
            <c:ext xmlns:c16="http://schemas.microsoft.com/office/drawing/2014/chart" uri="{C3380CC4-5D6E-409C-BE32-E72D297353CC}">
              <c16:uniqueId val="{00000001-739B-4A5D-B2AE-99CE5221DFD3}"/>
            </c:ext>
          </c:extLst>
        </c:ser>
        <c:dLbls>
          <c:showLegendKey val="0"/>
          <c:showVal val="0"/>
          <c:showCatName val="0"/>
          <c:showSerName val="0"/>
          <c:showPercent val="0"/>
          <c:showBubbleSize val="0"/>
        </c:dLbls>
        <c:marker val="1"/>
        <c:smooth val="0"/>
        <c:axId val="1490733951"/>
        <c:axId val="1490729631"/>
      </c:lineChart>
      <c:catAx>
        <c:axId val="14885127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88514719"/>
        <c:crosses val="autoZero"/>
        <c:auto val="1"/>
        <c:lblAlgn val="ctr"/>
        <c:lblOffset val="100"/>
        <c:noMultiLvlLbl val="0"/>
      </c:catAx>
      <c:valAx>
        <c:axId val="14885147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88512799"/>
        <c:crosses val="autoZero"/>
        <c:crossBetween val="between"/>
      </c:valAx>
      <c:valAx>
        <c:axId val="1490729631"/>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90733951"/>
        <c:crosses val="max"/>
        <c:crossBetween val="between"/>
      </c:valAx>
      <c:catAx>
        <c:axId val="1490733951"/>
        <c:scaling>
          <c:orientation val="minMax"/>
        </c:scaling>
        <c:delete val="1"/>
        <c:axPos val="b"/>
        <c:numFmt formatCode="General" sourceLinked="1"/>
        <c:majorTickMark val="out"/>
        <c:minorTickMark val="none"/>
        <c:tickLblPos val="nextTo"/>
        <c:crossAx val="149072963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GERMANY</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GERMANY!$E$1</c:f>
              <c:strCache>
                <c:ptCount val="1"/>
                <c:pt idx="0">
                  <c:v>Total N° of M&amp;A deals</c:v>
                </c:pt>
              </c:strCache>
            </c:strRef>
          </c:tx>
          <c:spPr>
            <a:ln w="28575" cap="rnd">
              <a:solidFill>
                <a:schemeClr val="accent1"/>
              </a:solidFill>
              <a:round/>
            </a:ln>
            <a:effectLst/>
          </c:spPr>
          <c:marker>
            <c:symbol val="none"/>
          </c:marker>
          <c:cat>
            <c:strRef>
              <c:f>GERMANY!$A$2:$A$33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GERMANY!$E$2:$E$33</c:f>
              <c:numCache>
                <c:formatCode>General</c:formatCode>
                <c:ptCount val="32"/>
                <c:pt idx="0">
                  <c:v>1253</c:v>
                </c:pt>
                <c:pt idx="1">
                  <c:v>1138</c:v>
                </c:pt>
                <c:pt idx="2">
                  <c:v>1062</c:v>
                </c:pt>
                <c:pt idx="3">
                  <c:v>1509</c:v>
                </c:pt>
                <c:pt idx="4">
                  <c:v>2145</c:v>
                </c:pt>
                <c:pt idx="5">
                  <c:v>1945</c:v>
                </c:pt>
                <c:pt idx="6">
                  <c:v>1515</c:v>
                </c:pt>
                <c:pt idx="7">
                  <c:v>1566</c:v>
                </c:pt>
                <c:pt idx="8">
                  <c:v>2559</c:v>
                </c:pt>
                <c:pt idx="9">
                  <c:v>3078</c:v>
                </c:pt>
                <c:pt idx="10">
                  <c:v>2069</c:v>
                </c:pt>
                <c:pt idx="11">
                  <c:v>1636</c:v>
                </c:pt>
                <c:pt idx="12">
                  <c:v>1580</c:v>
                </c:pt>
                <c:pt idx="13">
                  <c:v>1657</c:v>
                </c:pt>
                <c:pt idx="14">
                  <c:v>1921</c:v>
                </c:pt>
                <c:pt idx="15">
                  <c:v>2364</c:v>
                </c:pt>
                <c:pt idx="16">
                  <c:v>2694</c:v>
                </c:pt>
                <c:pt idx="17">
                  <c:v>2273</c:v>
                </c:pt>
                <c:pt idx="18">
                  <c:v>1770</c:v>
                </c:pt>
                <c:pt idx="19">
                  <c:v>1759</c:v>
                </c:pt>
                <c:pt idx="20">
                  <c:v>2082</c:v>
                </c:pt>
                <c:pt idx="21">
                  <c:v>1876</c:v>
                </c:pt>
                <c:pt idx="22">
                  <c:v>1778</c:v>
                </c:pt>
                <c:pt idx="23">
                  <c:v>2028</c:v>
                </c:pt>
                <c:pt idx="24">
                  <c:v>2032</c:v>
                </c:pt>
                <c:pt idx="25">
                  <c:v>2175</c:v>
                </c:pt>
                <c:pt idx="26">
                  <c:v>2102</c:v>
                </c:pt>
                <c:pt idx="27">
                  <c:v>3171</c:v>
                </c:pt>
                <c:pt idx="28">
                  <c:v>2727</c:v>
                </c:pt>
                <c:pt idx="29">
                  <c:v>2709</c:v>
                </c:pt>
                <c:pt idx="30">
                  <c:v>2952</c:v>
                </c:pt>
                <c:pt idx="31">
                  <c:v>2667</c:v>
                </c:pt>
              </c:numCache>
            </c:numRef>
          </c:val>
          <c:smooth val="0"/>
          <c:extLst>
            <c:ext xmlns:c16="http://schemas.microsoft.com/office/drawing/2014/chart" uri="{C3380CC4-5D6E-409C-BE32-E72D297353CC}">
              <c16:uniqueId val="{00000000-4635-4189-A45E-A2DB4FA4D9CB}"/>
            </c:ext>
          </c:extLst>
        </c:ser>
        <c:ser>
          <c:idx val="1"/>
          <c:order val="1"/>
          <c:tx>
            <c:strRef>
              <c:f>GERMANY!$C$1</c:f>
              <c:strCache>
                <c:ptCount val="1"/>
                <c:pt idx="0">
                  <c:v>N° of VC deals</c:v>
                </c:pt>
              </c:strCache>
            </c:strRef>
          </c:tx>
          <c:spPr>
            <a:ln w="28575" cap="rnd">
              <a:solidFill>
                <a:schemeClr val="accent3"/>
              </a:solidFill>
              <a:round/>
            </a:ln>
            <a:effectLst/>
          </c:spPr>
          <c:marker>
            <c:symbol val="none"/>
          </c:marker>
          <c:cat>
            <c:strRef>
              <c:f>GERMANY!$A$2:$A$33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GERMANY!$C$2:$C$33</c:f>
              <c:numCache>
                <c:formatCode>General</c:formatCode>
                <c:ptCount val="32"/>
                <c:pt idx="0">
                  <c:v>20</c:v>
                </c:pt>
                <c:pt idx="1">
                  <c:v>16</c:v>
                </c:pt>
                <c:pt idx="2">
                  <c:v>29</c:v>
                </c:pt>
                <c:pt idx="3">
                  <c:v>34</c:v>
                </c:pt>
                <c:pt idx="4">
                  <c:v>53</c:v>
                </c:pt>
                <c:pt idx="5">
                  <c:v>114</c:v>
                </c:pt>
                <c:pt idx="6">
                  <c:v>93</c:v>
                </c:pt>
                <c:pt idx="7">
                  <c:v>205</c:v>
                </c:pt>
                <c:pt idx="8">
                  <c:v>465</c:v>
                </c:pt>
                <c:pt idx="9">
                  <c:v>1255</c:v>
                </c:pt>
                <c:pt idx="10">
                  <c:v>942</c:v>
                </c:pt>
                <c:pt idx="11">
                  <c:v>501</c:v>
                </c:pt>
                <c:pt idx="12">
                  <c:v>358</c:v>
                </c:pt>
                <c:pt idx="13">
                  <c:v>450</c:v>
                </c:pt>
                <c:pt idx="14">
                  <c:v>462</c:v>
                </c:pt>
                <c:pt idx="15">
                  <c:v>509</c:v>
                </c:pt>
                <c:pt idx="16">
                  <c:v>536</c:v>
                </c:pt>
                <c:pt idx="17">
                  <c:v>605</c:v>
                </c:pt>
                <c:pt idx="18">
                  <c:v>491</c:v>
                </c:pt>
                <c:pt idx="19">
                  <c:v>660</c:v>
                </c:pt>
                <c:pt idx="20">
                  <c:v>752</c:v>
                </c:pt>
                <c:pt idx="21">
                  <c:v>703</c:v>
                </c:pt>
                <c:pt idx="22">
                  <c:v>743</c:v>
                </c:pt>
                <c:pt idx="23">
                  <c:v>665</c:v>
                </c:pt>
                <c:pt idx="24">
                  <c:v>853</c:v>
                </c:pt>
                <c:pt idx="25">
                  <c:v>799</c:v>
                </c:pt>
                <c:pt idx="26">
                  <c:v>582</c:v>
                </c:pt>
                <c:pt idx="27">
                  <c:v>642</c:v>
                </c:pt>
                <c:pt idx="28">
                  <c:v>851</c:v>
                </c:pt>
                <c:pt idx="29">
                  <c:v>1053</c:v>
                </c:pt>
                <c:pt idx="30">
                  <c:v>2108</c:v>
                </c:pt>
                <c:pt idx="31">
                  <c:v>2450</c:v>
                </c:pt>
              </c:numCache>
            </c:numRef>
          </c:val>
          <c:smooth val="0"/>
          <c:extLst>
            <c:ext xmlns:c16="http://schemas.microsoft.com/office/drawing/2014/chart" uri="{C3380CC4-5D6E-409C-BE32-E72D297353CC}">
              <c16:uniqueId val="{00000001-4635-4189-A45E-A2DB4FA4D9CB}"/>
            </c:ext>
          </c:extLst>
        </c:ser>
        <c:dLbls>
          <c:showLegendKey val="0"/>
          <c:showVal val="0"/>
          <c:showCatName val="0"/>
          <c:showSerName val="0"/>
          <c:showPercent val="0"/>
          <c:showBubbleSize val="0"/>
        </c:dLbls>
        <c:smooth val="0"/>
        <c:axId val="1458914575"/>
        <c:axId val="1046528783"/>
      </c:lineChart>
      <c:catAx>
        <c:axId val="14589145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046528783"/>
        <c:crosses val="autoZero"/>
        <c:auto val="1"/>
        <c:lblAlgn val="ctr"/>
        <c:lblOffset val="100"/>
        <c:noMultiLvlLbl val="0"/>
      </c:catAx>
      <c:valAx>
        <c:axId val="104652878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5891457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GERMANY</a:t>
            </a:r>
          </a:p>
        </c:rich>
      </c:tx>
      <c:overlay val="0"/>
      <c:spPr>
        <a:noFill/>
        <a:ln>
          <a:noFill/>
        </a:ln>
        <a:effectLst/>
      </c:spPr>
      <c:txPr>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GERMANY!$I$1</c:f>
              <c:strCache>
                <c:ptCount val="1"/>
                <c:pt idx="0">
                  <c:v>Total M&amp;A Value in bil. USD</c:v>
                </c:pt>
              </c:strCache>
            </c:strRef>
          </c:tx>
          <c:spPr>
            <a:ln w="28575" cap="rnd">
              <a:solidFill>
                <a:schemeClr val="accent1"/>
              </a:solidFill>
              <a:round/>
            </a:ln>
            <a:effectLst/>
          </c:spPr>
          <c:marker>
            <c:symbol val="none"/>
          </c:marker>
          <c:cat>
            <c:strRef>
              <c:f>GERMANY!$A$2:$A$33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GERMANY!$I$2:$I$33</c:f>
              <c:numCache>
                <c:formatCode>0.00</c:formatCode>
                <c:ptCount val="32"/>
                <c:pt idx="0">
                  <c:v>27.7</c:v>
                </c:pt>
                <c:pt idx="1">
                  <c:v>22</c:v>
                </c:pt>
                <c:pt idx="2">
                  <c:v>22.4</c:v>
                </c:pt>
                <c:pt idx="3">
                  <c:v>15.8</c:v>
                </c:pt>
                <c:pt idx="4">
                  <c:v>36.4</c:v>
                </c:pt>
                <c:pt idx="5">
                  <c:v>42.8</c:v>
                </c:pt>
                <c:pt idx="6">
                  <c:v>77.599999999999994</c:v>
                </c:pt>
                <c:pt idx="7">
                  <c:v>164.9</c:v>
                </c:pt>
                <c:pt idx="8">
                  <c:v>497.9</c:v>
                </c:pt>
                <c:pt idx="9">
                  <c:v>233.2</c:v>
                </c:pt>
                <c:pt idx="10">
                  <c:v>129.80000000000001</c:v>
                </c:pt>
                <c:pt idx="11">
                  <c:v>92.6</c:v>
                </c:pt>
                <c:pt idx="12">
                  <c:v>67.3</c:v>
                </c:pt>
                <c:pt idx="13">
                  <c:v>84.1</c:v>
                </c:pt>
                <c:pt idx="14">
                  <c:v>163.1</c:v>
                </c:pt>
                <c:pt idx="15">
                  <c:v>301.7</c:v>
                </c:pt>
                <c:pt idx="16">
                  <c:v>248.3</c:v>
                </c:pt>
                <c:pt idx="17">
                  <c:v>146.4</c:v>
                </c:pt>
                <c:pt idx="18">
                  <c:v>118.4</c:v>
                </c:pt>
                <c:pt idx="19">
                  <c:v>55.9</c:v>
                </c:pt>
                <c:pt idx="20">
                  <c:v>74.3</c:v>
                </c:pt>
                <c:pt idx="21">
                  <c:v>93.9</c:v>
                </c:pt>
                <c:pt idx="22">
                  <c:v>99.2</c:v>
                </c:pt>
                <c:pt idx="23">
                  <c:v>181.7</c:v>
                </c:pt>
                <c:pt idx="24">
                  <c:v>116.4</c:v>
                </c:pt>
                <c:pt idx="25">
                  <c:v>220.29</c:v>
                </c:pt>
                <c:pt idx="26">
                  <c:v>143.68</c:v>
                </c:pt>
                <c:pt idx="27">
                  <c:v>181.35650000000001</c:v>
                </c:pt>
                <c:pt idx="28">
                  <c:v>267.04650000000004</c:v>
                </c:pt>
                <c:pt idx="29">
                  <c:v>234.37819999999999</c:v>
                </c:pt>
                <c:pt idx="30">
                  <c:v>263.65789999999998</c:v>
                </c:pt>
                <c:pt idx="31">
                  <c:v>111.0427</c:v>
                </c:pt>
              </c:numCache>
            </c:numRef>
          </c:val>
          <c:smooth val="0"/>
          <c:extLst>
            <c:ext xmlns:c16="http://schemas.microsoft.com/office/drawing/2014/chart" uri="{C3380CC4-5D6E-409C-BE32-E72D297353CC}">
              <c16:uniqueId val="{00000000-551C-4972-BA40-6DAB462EE286}"/>
            </c:ext>
          </c:extLst>
        </c:ser>
        <c:dLbls>
          <c:showLegendKey val="0"/>
          <c:showVal val="0"/>
          <c:showCatName val="0"/>
          <c:showSerName val="0"/>
          <c:showPercent val="0"/>
          <c:showBubbleSize val="0"/>
        </c:dLbls>
        <c:marker val="1"/>
        <c:smooth val="0"/>
        <c:axId val="579439296"/>
        <c:axId val="579989824"/>
      </c:lineChart>
      <c:lineChart>
        <c:grouping val="standard"/>
        <c:varyColors val="0"/>
        <c:ser>
          <c:idx val="1"/>
          <c:order val="1"/>
          <c:tx>
            <c:v>VC Equity Value in bil. USD</c:v>
          </c:tx>
          <c:spPr>
            <a:ln w="28575" cap="rnd">
              <a:solidFill>
                <a:schemeClr val="accent3"/>
              </a:solidFill>
              <a:round/>
            </a:ln>
            <a:effectLst/>
          </c:spPr>
          <c:marker>
            <c:symbol val="none"/>
          </c:marker>
          <c:val>
            <c:numRef>
              <c:f>GERMANY!$G$2:$G$33</c:f>
              <c:numCache>
                <c:formatCode>General</c:formatCode>
                <c:ptCount val="32"/>
                <c:pt idx="0">
                  <c:v>1.5300000000000001E-3</c:v>
                </c:pt>
                <c:pt idx="1">
                  <c:v>9.7200000000000012E-3</c:v>
                </c:pt>
                <c:pt idx="2">
                  <c:v>1.4250000000000001E-2</c:v>
                </c:pt>
                <c:pt idx="3">
                  <c:v>1.0880000000000001E-2</c:v>
                </c:pt>
                <c:pt idx="4">
                  <c:v>9.0659999999999991E-2</c:v>
                </c:pt>
                <c:pt idx="5">
                  <c:v>0.11807000000000001</c:v>
                </c:pt>
                <c:pt idx="6">
                  <c:v>0.17042000000000002</c:v>
                </c:pt>
                <c:pt idx="7">
                  <c:v>0.21825999999999998</c:v>
                </c:pt>
                <c:pt idx="8">
                  <c:v>1.4069500000000001</c:v>
                </c:pt>
                <c:pt idx="9">
                  <c:v>5.0887400000000014</c:v>
                </c:pt>
                <c:pt idx="10">
                  <c:v>3.00895</c:v>
                </c:pt>
                <c:pt idx="11">
                  <c:v>0.87643999999999989</c:v>
                </c:pt>
                <c:pt idx="12">
                  <c:v>1.0299</c:v>
                </c:pt>
                <c:pt idx="13">
                  <c:v>1.3096499999999998</c:v>
                </c:pt>
                <c:pt idx="14">
                  <c:v>1.30985</c:v>
                </c:pt>
                <c:pt idx="15">
                  <c:v>1.1902600000000003</c:v>
                </c:pt>
                <c:pt idx="16">
                  <c:v>1.3947600000000002</c:v>
                </c:pt>
                <c:pt idx="17">
                  <c:v>2.3538100000000002</c:v>
                </c:pt>
                <c:pt idx="18">
                  <c:v>1.1602999999999997</c:v>
                </c:pt>
                <c:pt idx="19">
                  <c:v>1.3751600000000002</c:v>
                </c:pt>
                <c:pt idx="20">
                  <c:v>1.7776099999999999</c:v>
                </c:pt>
                <c:pt idx="21">
                  <c:v>1.81721</c:v>
                </c:pt>
                <c:pt idx="22">
                  <c:v>1.5615699999999999</c:v>
                </c:pt>
                <c:pt idx="23">
                  <c:v>3.53105</c:v>
                </c:pt>
                <c:pt idx="24">
                  <c:v>4.7453199999999995</c:v>
                </c:pt>
                <c:pt idx="25">
                  <c:v>3.1365800000000004</c:v>
                </c:pt>
                <c:pt idx="26">
                  <c:v>4.3017799999999999</c:v>
                </c:pt>
                <c:pt idx="27">
                  <c:v>5.0907099999999996</c:v>
                </c:pt>
                <c:pt idx="28">
                  <c:v>10.406299999999998</c:v>
                </c:pt>
                <c:pt idx="29">
                  <c:v>10.202469999999998</c:v>
                </c:pt>
                <c:pt idx="30">
                  <c:v>36.186800000000012</c:v>
                </c:pt>
                <c:pt idx="31">
                  <c:v>19.314790000000002</c:v>
                </c:pt>
              </c:numCache>
            </c:numRef>
          </c:val>
          <c:smooth val="0"/>
          <c:extLst>
            <c:ext xmlns:c16="http://schemas.microsoft.com/office/drawing/2014/chart" uri="{C3380CC4-5D6E-409C-BE32-E72D297353CC}">
              <c16:uniqueId val="{00000001-551C-4972-BA40-6DAB462EE286}"/>
            </c:ext>
          </c:extLst>
        </c:ser>
        <c:dLbls>
          <c:showLegendKey val="0"/>
          <c:showVal val="0"/>
          <c:showCatName val="0"/>
          <c:showSerName val="0"/>
          <c:showPercent val="0"/>
          <c:showBubbleSize val="0"/>
        </c:dLbls>
        <c:marker val="1"/>
        <c:smooth val="0"/>
        <c:axId val="579427296"/>
        <c:axId val="226189520"/>
      </c:lineChart>
      <c:catAx>
        <c:axId val="579439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989824"/>
        <c:crosses val="autoZero"/>
        <c:auto val="1"/>
        <c:lblAlgn val="ctr"/>
        <c:lblOffset val="100"/>
        <c:noMultiLvlLbl val="0"/>
      </c:catAx>
      <c:valAx>
        <c:axId val="5799898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439296"/>
        <c:crosses val="autoZero"/>
        <c:crossBetween val="between"/>
      </c:valAx>
      <c:valAx>
        <c:axId val="22618952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427296"/>
        <c:crosses val="max"/>
        <c:crossBetween val="between"/>
      </c:valAx>
      <c:catAx>
        <c:axId val="579427296"/>
        <c:scaling>
          <c:orientation val="minMax"/>
        </c:scaling>
        <c:delete val="1"/>
        <c:axPos val="b"/>
        <c:majorTickMark val="out"/>
        <c:minorTickMark val="none"/>
        <c:tickLblPos val="nextTo"/>
        <c:crossAx val="22618952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r>
              <a:rPr lang="en-US" sz="1300" b="1">
                <a:effectLst/>
              </a:rPr>
              <a:t>GDP vs Long-term interest rates - Germany</a:t>
            </a:r>
          </a:p>
        </c:rich>
      </c:tx>
      <c:overlay val="0"/>
      <c:spPr>
        <a:noFill/>
        <a:ln>
          <a:noFill/>
        </a:ln>
        <a:effectLst/>
      </c:spPr>
      <c:txPr>
        <a:bodyPr rot="0" spcFirstLastPara="1" vertOverflow="ellipsis" vert="horz" wrap="square" anchor="ctr" anchorCtr="1"/>
        <a:lstStyle/>
        <a:p>
          <a:pPr>
            <a:defRPr sz="13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GERMANY!$D$1</c:f>
              <c:strCache>
                <c:ptCount val="1"/>
                <c:pt idx="0">
                  <c:v>GDP in bil. USD</c:v>
                </c:pt>
              </c:strCache>
            </c:strRef>
          </c:tx>
          <c:spPr>
            <a:ln w="28575" cap="rnd">
              <a:solidFill>
                <a:schemeClr val="accent1"/>
              </a:solidFill>
              <a:round/>
            </a:ln>
            <a:effectLst/>
          </c:spPr>
          <c:marker>
            <c:symbol val="none"/>
          </c:marker>
          <c:cat>
            <c:strRef>
              <c:f>GERMANY!$A$2:$A$33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GERMANY!$D$2:$D$33</c:f>
              <c:numCache>
                <c:formatCode>General</c:formatCode>
                <c:ptCount val="32"/>
                <c:pt idx="0">
                  <c:v>1868.945197407189</c:v>
                </c:pt>
                <c:pt idx="1">
                  <c:v>2131.5716969317473</c:v>
                </c:pt>
                <c:pt idx="2">
                  <c:v>2071.3237903702825</c:v>
                </c:pt>
                <c:pt idx="3">
                  <c:v>2205.0741231770517</c:v>
                </c:pt>
                <c:pt idx="4">
                  <c:v>2585.7922751467177</c:v>
                </c:pt>
                <c:pt idx="5">
                  <c:v>2497.244606186639</c:v>
                </c:pt>
                <c:pt idx="6">
                  <c:v>2211.9896232799456</c:v>
                </c:pt>
                <c:pt idx="7">
                  <c:v>2238.9907747026787</c:v>
                </c:pt>
                <c:pt idx="8">
                  <c:v>2194.9452788725916</c:v>
                </c:pt>
                <c:pt idx="9">
                  <c:v>1947.9819910117687</c:v>
                </c:pt>
                <c:pt idx="10">
                  <c:v>1945.7909738031519</c:v>
                </c:pt>
                <c:pt idx="11">
                  <c:v>2078.4845174745133</c:v>
                </c:pt>
                <c:pt idx="12">
                  <c:v>2501.6403884823476</c:v>
                </c:pt>
                <c:pt idx="13">
                  <c:v>2814.3538693590804</c:v>
                </c:pt>
                <c:pt idx="14">
                  <c:v>2846.864211175096</c:v>
                </c:pt>
                <c:pt idx="15">
                  <c:v>2994.7036420235254</c:v>
                </c:pt>
                <c:pt idx="16">
                  <c:v>3425.5783829215798</c:v>
                </c:pt>
                <c:pt idx="17">
                  <c:v>3745.2640936171865</c:v>
                </c:pt>
                <c:pt idx="18">
                  <c:v>3411.2612126523413</c:v>
                </c:pt>
                <c:pt idx="19">
                  <c:v>3399.6678200000874</c:v>
                </c:pt>
                <c:pt idx="20">
                  <c:v>3749.3149910506172</c:v>
                </c:pt>
                <c:pt idx="21">
                  <c:v>3527.1431887851572</c:v>
                </c:pt>
                <c:pt idx="22">
                  <c:v>3733.8046495490598</c:v>
                </c:pt>
                <c:pt idx="23">
                  <c:v>3889.0930510234534</c:v>
                </c:pt>
                <c:pt idx="24">
                  <c:v>3357.5857193515603</c:v>
                </c:pt>
                <c:pt idx="25">
                  <c:v>3469.8534639456298</c:v>
                </c:pt>
                <c:pt idx="26">
                  <c:v>3690.8491525176864</c:v>
                </c:pt>
                <c:pt idx="27">
                  <c:v>3974.443355019534</c:v>
                </c:pt>
                <c:pt idx="28">
                  <c:v>3888.2260359214929</c:v>
                </c:pt>
                <c:pt idx="29">
                  <c:v>3889.6688952995551</c:v>
                </c:pt>
                <c:pt idx="30">
                  <c:v>4259.9349118216369</c:v>
                </c:pt>
                <c:pt idx="31">
                  <c:v>4072.19173608951</c:v>
                </c:pt>
              </c:numCache>
            </c:numRef>
          </c:val>
          <c:smooth val="0"/>
          <c:extLst>
            <c:ext xmlns:c16="http://schemas.microsoft.com/office/drawing/2014/chart" uri="{C3380CC4-5D6E-409C-BE32-E72D297353CC}">
              <c16:uniqueId val="{00000000-A33F-4B72-9E93-5CC439CE0083}"/>
            </c:ext>
          </c:extLst>
        </c:ser>
        <c:dLbls>
          <c:showLegendKey val="0"/>
          <c:showVal val="0"/>
          <c:showCatName val="0"/>
          <c:showSerName val="0"/>
          <c:showPercent val="0"/>
          <c:showBubbleSize val="0"/>
        </c:dLbls>
        <c:marker val="1"/>
        <c:smooth val="0"/>
        <c:axId val="1417193919"/>
        <c:axId val="1417190079"/>
      </c:lineChart>
      <c:lineChart>
        <c:grouping val="standard"/>
        <c:varyColors val="0"/>
        <c:ser>
          <c:idx val="1"/>
          <c:order val="1"/>
          <c:tx>
            <c:strRef>
              <c:f>GERMANY!$F$1</c:f>
              <c:strCache>
                <c:ptCount val="1"/>
                <c:pt idx="0">
                  <c:v>Long term interest rates (%)</c:v>
                </c:pt>
              </c:strCache>
            </c:strRef>
          </c:tx>
          <c:spPr>
            <a:ln w="28575" cap="rnd">
              <a:solidFill>
                <a:schemeClr val="accent3"/>
              </a:solidFill>
              <a:round/>
            </a:ln>
            <a:effectLst/>
          </c:spPr>
          <c:marker>
            <c:symbol val="none"/>
          </c:marker>
          <c:cat>
            <c:strRef>
              <c:f>GERMANY!$A$2:$A$33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GERMANY!$F$2:$F$33</c:f>
              <c:numCache>
                <c:formatCode>General</c:formatCode>
                <c:ptCount val="32"/>
                <c:pt idx="0">
                  <c:v>8.4456249999999997</c:v>
                </c:pt>
                <c:pt idx="1">
                  <c:v>7.8352079999999997</c:v>
                </c:pt>
                <c:pt idx="2">
                  <c:v>6.4964589999999998</c:v>
                </c:pt>
                <c:pt idx="3">
                  <c:v>6.8844139999999996</c:v>
                </c:pt>
                <c:pt idx="4">
                  <c:v>6.850543</c:v>
                </c:pt>
                <c:pt idx="5">
                  <c:v>6.2153780000000003</c:v>
                </c:pt>
                <c:pt idx="6">
                  <c:v>5.6401380000000003</c:v>
                </c:pt>
                <c:pt idx="7">
                  <c:v>4.5738009999999996</c:v>
                </c:pt>
                <c:pt idx="8">
                  <c:v>4.4906100000000002</c:v>
                </c:pt>
                <c:pt idx="9">
                  <c:v>5.2639579999999997</c:v>
                </c:pt>
                <c:pt idx="10">
                  <c:v>4.7965929999999997</c:v>
                </c:pt>
                <c:pt idx="11">
                  <c:v>4.7835799999999997</c:v>
                </c:pt>
                <c:pt idx="12">
                  <c:v>4.0711430000000002</c:v>
                </c:pt>
                <c:pt idx="13">
                  <c:v>4.0371560000000004</c:v>
                </c:pt>
                <c:pt idx="14">
                  <c:v>3.3540169999999998</c:v>
                </c:pt>
                <c:pt idx="15">
                  <c:v>3.7641249999999999</c:v>
                </c:pt>
                <c:pt idx="16">
                  <c:v>4.2169549999999996</c:v>
                </c:pt>
                <c:pt idx="17">
                  <c:v>3.9847679999999999</c:v>
                </c:pt>
                <c:pt idx="18">
                  <c:v>3.2222179999999998</c:v>
                </c:pt>
                <c:pt idx="19">
                  <c:v>2.7442669999999998</c:v>
                </c:pt>
                <c:pt idx="20">
                  <c:v>2.6091850000000001</c:v>
                </c:pt>
                <c:pt idx="21">
                  <c:v>1.4951300000000001</c:v>
                </c:pt>
                <c:pt idx="22">
                  <c:v>1.5714079999999999</c:v>
                </c:pt>
                <c:pt idx="23">
                  <c:v>1.1634720000000001</c:v>
                </c:pt>
                <c:pt idx="24">
                  <c:v>0.49519370000000001</c:v>
                </c:pt>
                <c:pt idx="25">
                  <c:v>9.1499189999999994E-2</c:v>
                </c:pt>
                <c:pt idx="26">
                  <c:v>0.31633610000000001</c:v>
                </c:pt>
                <c:pt idx="27">
                  <c:v>0.39636399999999999</c:v>
                </c:pt>
                <c:pt idx="28">
                  <c:v>-0.25363449999999998</c:v>
                </c:pt>
                <c:pt idx="29">
                  <c:v>-0.51102400000000003</c:v>
                </c:pt>
                <c:pt idx="30">
                  <c:v>-0.37382120000000002</c:v>
                </c:pt>
                <c:pt idx="31">
                  <c:v>1.1425829999999999</c:v>
                </c:pt>
              </c:numCache>
            </c:numRef>
          </c:val>
          <c:smooth val="0"/>
          <c:extLst>
            <c:ext xmlns:c16="http://schemas.microsoft.com/office/drawing/2014/chart" uri="{C3380CC4-5D6E-409C-BE32-E72D297353CC}">
              <c16:uniqueId val="{00000001-A33F-4B72-9E93-5CC439CE0083}"/>
            </c:ext>
          </c:extLst>
        </c:ser>
        <c:dLbls>
          <c:showLegendKey val="0"/>
          <c:showVal val="0"/>
          <c:showCatName val="0"/>
          <c:showSerName val="0"/>
          <c:showPercent val="0"/>
          <c:showBubbleSize val="0"/>
        </c:dLbls>
        <c:marker val="1"/>
        <c:smooth val="0"/>
        <c:axId val="2023568767"/>
        <c:axId val="2023563487"/>
      </c:lineChart>
      <c:catAx>
        <c:axId val="14171939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7190079"/>
        <c:crosses val="autoZero"/>
        <c:auto val="1"/>
        <c:lblAlgn val="ctr"/>
        <c:lblOffset val="100"/>
        <c:noMultiLvlLbl val="0"/>
      </c:catAx>
      <c:valAx>
        <c:axId val="14171900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7193919"/>
        <c:crosses val="autoZero"/>
        <c:crossBetween val="between"/>
      </c:valAx>
      <c:valAx>
        <c:axId val="2023563487"/>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3568767"/>
        <c:crosses val="max"/>
        <c:crossBetween val="between"/>
      </c:valAx>
      <c:catAx>
        <c:axId val="2023568767"/>
        <c:scaling>
          <c:orientation val="minMax"/>
        </c:scaling>
        <c:delete val="1"/>
        <c:axPos val="b"/>
        <c:numFmt formatCode="General" sourceLinked="1"/>
        <c:majorTickMark val="out"/>
        <c:minorTickMark val="none"/>
        <c:tickLblPos val="nextTo"/>
        <c:crossAx val="2023563487"/>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USA</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1"/>
          <c:tx>
            <c:strRef>
              <c:f>'USA no exclusion with interests'!$H$1</c:f>
              <c:strCache>
                <c:ptCount val="1"/>
                <c:pt idx="0">
                  <c:v>M&amp;A Value in bil. USD</c:v>
                </c:pt>
              </c:strCache>
            </c:strRef>
          </c:tx>
          <c:spPr>
            <a:ln w="28575" cap="rnd">
              <a:solidFill>
                <a:schemeClr val="accent1"/>
              </a:solidFill>
              <a:round/>
            </a:ln>
            <a:effectLst/>
          </c:spPr>
          <c:marker>
            <c:symbol val="none"/>
          </c:marker>
          <c:cat>
            <c:strRef>
              <c:f>'USA no exclusion with interests'!$A$2:$A$39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'USA no exclusion with interests'!$H$2:$H$39</c:f>
              <c:numCache>
                <c:formatCode>#,##0.00</c:formatCode>
                <c:ptCount val="38"/>
                <c:pt idx="0">
                  <c:v>305.64</c:v>
                </c:pt>
                <c:pt idx="1">
                  <c:v>353.54</c:v>
                </c:pt>
                <c:pt idx="2">
                  <c:v>373.17</c:v>
                </c:pt>
                <c:pt idx="3">
                  <c:v>586.04999999999995</c:v>
                </c:pt>
                <c:pt idx="4">
                  <c:v>466.09</c:v>
                </c:pt>
                <c:pt idx="5">
                  <c:v>254.16</c:v>
                </c:pt>
                <c:pt idx="6">
                  <c:v>176.99</c:v>
                </c:pt>
                <c:pt idx="7">
                  <c:v>185.13</c:v>
                </c:pt>
                <c:pt idx="8">
                  <c:v>317.61</c:v>
                </c:pt>
                <c:pt idx="9">
                  <c:v>414.7</c:v>
                </c:pt>
                <c:pt idx="10">
                  <c:v>666.58</c:v>
                </c:pt>
                <c:pt idx="11">
                  <c:v>750.39</c:v>
                </c:pt>
                <c:pt idx="12">
                  <c:v>1116.22</c:v>
                </c:pt>
                <c:pt idx="13">
                  <c:v>1816.41</c:v>
                </c:pt>
                <c:pt idx="14">
                  <c:v>2138.1799999999998</c:v>
                </c:pt>
                <c:pt idx="15">
                  <c:v>1965.81</c:v>
                </c:pt>
                <c:pt idx="16">
                  <c:v>1010.58</c:v>
                </c:pt>
                <c:pt idx="17">
                  <c:v>520.54</c:v>
                </c:pt>
                <c:pt idx="18">
                  <c:v>668.86</c:v>
                </c:pt>
                <c:pt idx="19">
                  <c:v>1006.42</c:v>
                </c:pt>
                <c:pt idx="20">
                  <c:v>1342.1</c:v>
                </c:pt>
                <c:pt idx="21">
                  <c:v>1843.89</c:v>
                </c:pt>
                <c:pt idx="22">
                  <c:v>1967.06</c:v>
                </c:pt>
                <c:pt idx="23">
                  <c:v>1215.0899999999999</c:v>
                </c:pt>
                <c:pt idx="24">
                  <c:v>877.61</c:v>
                </c:pt>
                <c:pt idx="25">
                  <c:v>981.8</c:v>
                </c:pt>
                <c:pt idx="26">
                  <c:v>1247.04</c:v>
                </c:pt>
                <c:pt idx="27">
                  <c:v>995.65</c:v>
                </c:pt>
                <c:pt idx="28">
                  <c:v>1214.79</c:v>
                </c:pt>
                <c:pt idx="29">
                  <c:v>2153.8000000000002</c:v>
                </c:pt>
                <c:pt idx="30">
                  <c:v>2417.39</c:v>
                </c:pt>
                <c:pt idx="31">
                  <c:v>1784.77</c:v>
                </c:pt>
                <c:pt idx="32">
                  <c:v>1761.54</c:v>
                </c:pt>
                <c:pt idx="33">
                  <c:v>2431.4360999999999</c:v>
                </c:pt>
                <c:pt idx="34">
                  <c:v>2358.4553000000001</c:v>
                </c:pt>
                <c:pt idx="35">
                  <c:v>1896.6898699999997</c:v>
                </c:pt>
                <c:pt idx="36">
                  <c:v>3474.2368000000001</c:v>
                </c:pt>
                <c:pt idx="37">
                  <c:v>1997.9215000000002</c:v>
                </c:pt>
              </c:numCache>
            </c:numRef>
          </c:val>
          <c:smooth val="0"/>
          <c:extLst>
            <c:ext xmlns:c16="http://schemas.microsoft.com/office/drawing/2014/chart" uri="{C3380CC4-5D6E-409C-BE32-E72D297353CC}">
              <c16:uniqueId val="{00000000-8582-4A92-9014-443EDA3E9351}"/>
            </c:ext>
          </c:extLst>
        </c:ser>
        <c:dLbls>
          <c:showLegendKey val="0"/>
          <c:showVal val="0"/>
          <c:showCatName val="0"/>
          <c:showSerName val="0"/>
          <c:showPercent val="0"/>
          <c:showBubbleSize val="0"/>
        </c:dLbls>
        <c:marker val="1"/>
        <c:smooth val="0"/>
        <c:axId val="1529847967"/>
        <c:axId val="1583510063"/>
        <c:extLst>
          <c:ext xmlns:c15="http://schemas.microsoft.com/office/drawing/2012/chart" uri="{02D57815-91ED-43cb-92C2-25804820EDAC}">
            <c15:filteredLineSeries>
              <c15:ser>
                <c:idx val="1"/>
                <c:order val="0"/>
                <c:tx>
                  <c:strRef>
                    <c:extLst>
                      <c:ext uri="{02D57815-91ED-43cb-92C2-25804820EDAC}">
                        <c15:formulaRef>
                          <c15:sqref>'USA no exclusion with interests'!$A$1</c15:sqref>
                        </c15:formulaRef>
                      </c:ext>
                    </c:extLst>
                    <c:strCache>
                      <c:ptCount val="1"/>
                      <c:pt idx="0">
                        <c:v>Year</c:v>
                      </c:pt>
                    </c:strCache>
                  </c:strRef>
                </c:tx>
                <c:spPr>
                  <a:ln w="28575" cap="rnd">
                    <a:solidFill>
                      <a:schemeClr val="accent2"/>
                    </a:solidFill>
                    <a:round/>
                  </a:ln>
                  <a:effectLst/>
                </c:spPr>
                <c:marker>
                  <c:symbol val="none"/>
                </c:marker>
                <c:cat>
                  <c:strRef>
                    <c:extLst>
                      <c:ext uri="{02D57815-91ED-43cb-92C2-25804820EDAC}">
                        <c15:formulaRef>
                          <c15:sqref>'USA no exclusion with interests'!$A$2:$A$39</c15:sqref>
                        </c15:formulaRef>
                      </c:ext>
                    </c:extLst>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extLst>
                      <c:ext uri="{02D57815-91ED-43cb-92C2-25804820EDAC}">
                        <c15:formulaRef>
                          <c15:sqref>'USA no exclusion with interests'!$A$2:$A$39</c15:sqref>
                        </c15:formulaRef>
                      </c:ext>
                    </c:extLst>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formatCode="@">
                        <c:v>0</c:v>
                      </c:pt>
                      <c:pt idx="32">
                        <c:v>2017</c:v>
                      </c:pt>
                      <c:pt idx="33">
                        <c:v>2018</c:v>
                      </c:pt>
                      <c:pt idx="34">
                        <c:v>2019</c:v>
                      </c:pt>
                      <c:pt idx="35">
                        <c:v>2020</c:v>
                      </c:pt>
                      <c:pt idx="36">
                        <c:v>2021</c:v>
                      </c:pt>
                      <c:pt idx="37">
                        <c:v>2022</c:v>
                      </c:pt>
                    </c:numCache>
                  </c:numRef>
                </c:val>
                <c:smooth val="0"/>
                <c:extLst>
                  <c:ext xmlns:c16="http://schemas.microsoft.com/office/drawing/2014/chart" uri="{C3380CC4-5D6E-409C-BE32-E72D297353CC}">
                    <c16:uniqueId val="{00000002-8582-4A92-9014-443EDA3E9351}"/>
                  </c:ext>
                </c:extLst>
              </c15:ser>
            </c15:filteredLineSeries>
          </c:ext>
        </c:extLst>
      </c:lineChart>
      <c:lineChart>
        <c:grouping val="standard"/>
        <c:varyColors val="0"/>
        <c:ser>
          <c:idx val="2"/>
          <c:order val="2"/>
          <c:tx>
            <c:strRef>
              <c:f>'USA no exclusion with interests'!$F$1</c:f>
              <c:strCache>
                <c:ptCount val="1"/>
                <c:pt idx="0">
                  <c:v>VC Equity Value in bil. USD</c:v>
                </c:pt>
              </c:strCache>
            </c:strRef>
          </c:tx>
          <c:spPr>
            <a:ln w="28575" cap="rnd">
              <a:solidFill>
                <a:schemeClr val="accent3"/>
              </a:solidFill>
              <a:round/>
            </a:ln>
            <a:effectLst/>
          </c:spPr>
          <c:marker>
            <c:symbol val="none"/>
          </c:marker>
          <c:cat>
            <c:strRef>
              <c:f>'USA no exclusion with interests'!$A$1:$A$39</c:f>
              <c:strCache>
                <c:ptCount val="39"/>
                <c:pt idx="0">
                  <c:v>Year</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pt idx="37">
                  <c:v>2021</c:v>
                </c:pt>
                <c:pt idx="38">
                  <c:v>2022</c:v>
                </c:pt>
              </c:strCache>
            </c:strRef>
          </c:cat>
          <c:val>
            <c:numRef>
              <c:f>'USA no exclusion with interests'!$F$2:$F$39</c:f>
              <c:numCache>
                <c:formatCode>General</c:formatCode>
                <c:ptCount val="38"/>
                <c:pt idx="5">
                  <c:v>7.0490099999999991</c:v>
                </c:pt>
                <c:pt idx="6">
                  <c:v>5.5712800000000007</c:v>
                </c:pt>
                <c:pt idx="7">
                  <c:v>10.863239999999999</c:v>
                </c:pt>
                <c:pt idx="8">
                  <c:v>9.0699000000000005</c:v>
                </c:pt>
                <c:pt idx="9">
                  <c:v>10.739229999999999</c:v>
                </c:pt>
                <c:pt idx="10">
                  <c:v>17.98612</c:v>
                </c:pt>
                <c:pt idx="11">
                  <c:v>28.553999999999998</c:v>
                </c:pt>
                <c:pt idx="12">
                  <c:v>35.133039999999994</c:v>
                </c:pt>
                <c:pt idx="13">
                  <c:v>54.406580000000005</c:v>
                </c:pt>
                <c:pt idx="14">
                  <c:v>120.15497000000001</c:v>
                </c:pt>
                <c:pt idx="15">
                  <c:v>228.72579999999999</c:v>
                </c:pt>
                <c:pt idx="16">
                  <c:v>90.101619999999997</c:v>
                </c:pt>
                <c:pt idx="17">
                  <c:v>52.858990000000006</c:v>
                </c:pt>
                <c:pt idx="18">
                  <c:v>46.812160000000006</c:v>
                </c:pt>
                <c:pt idx="19">
                  <c:v>54.176070000000003</c:v>
                </c:pt>
                <c:pt idx="20">
                  <c:v>55.72522</c:v>
                </c:pt>
                <c:pt idx="21">
                  <c:v>65.590929999999986</c:v>
                </c:pt>
                <c:pt idx="22">
                  <c:v>73.861039999999988</c:v>
                </c:pt>
                <c:pt idx="23">
                  <c:v>73.783600000000007</c:v>
                </c:pt>
                <c:pt idx="24">
                  <c:v>50.318580000000004</c:v>
                </c:pt>
                <c:pt idx="25">
                  <c:v>62.470020000000005</c:v>
                </c:pt>
                <c:pt idx="26">
                  <c:v>72.937250000000006</c:v>
                </c:pt>
                <c:pt idx="27">
                  <c:v>64.048490000000001</c:v>
                </c:pt>
                <c:pt idx="28">
                  <c:v>67.828159999999997</c:v>
                </c:pt>
                <c:pt idx="29">
                  <c:v>114.9438</c:v>
                </c:pt>
                <c:pt idx="30">
                  <c:v>136.07142999999999</c:v>
                </c:pt>
                <c:pt idx="31">
                  <c:v>110.56376000000002</c:v>
                </c:pt>
                <c:pt idx="32">
                  <c:v>152.18678</c:v>
                </c:pt>
                <c:pt idx="33">
                  <c:v>232.9607</c:v>
                </c:pt>
                <c:pt idx="34">
                  <c:v>223.80271999999997</c:v>
                </c:pt>
                <c:pt idx="35">
                  <c:v>272.61725000000001</c:v>
                </c:pt>
                <c:pt idx="36">
                  <c:v>582.79790000000003</c:v>
                </c:pt>
                <c:pt idx="37">
                  <c:v>360.23250000000002</c:v>
                </c:pt>
              </c:numCache>
            </c:numRef>
          </c:val>
          <c:smooth val="0"/>
          <c:extLst>
            <c:ext xmlns:c16="http://schemas.microsoft.com/office/drawing/2014/chart" uri="{C3380CC4-5D6E-409C-BE32-E72D297353CC}">
              <c16:uniqueId val="{00000001-8582-4A92-9014-443EDA3E9351}"/>
            </c:ext>
          </c:extLst>
        </c:ser>
        <c:dLbls>
          <c:showLegendKey val="0"/>
          <c:showVal val="0"/>
          <c:showCatName val="0"/>
          <c:showSerName val="0"/>
          <c:showPercent val="0"/>
          <c:showBubbleSize val="0"/>
        </c:dLbls>
        <c:marker val="1"/>
        <c:smooth val="0"/>
        <c:axId val="579420096"/>
        <c:axId val="575678240"/>
      </c:lineChart>
      <c:catAx>
        <c:axId val="1529847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83510063"/>
        <c:crosses val="autoZero"/>
        <c:auto val="1"/>
        <c:lblAlgn val="ctr"/>
        <c:lblOffset val="100"/>
        <c:noMultiLvlLbl val="0"/>
      </c:catAx>
      <c:valAx>
        <c:axId val="1583510063"/>
        <c:scaling>
          <c:orientation val="minMax"/>
          <c:max val="400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29847967"/>
        <c:crosses val="autoZero"/>
        <c:crossBetween val="between"/>
      </c:valAx>
      <c:valAx>
        <c:axId val="57567824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420096"/>
        <c:crosses val="max"/>
        <c:crossBetween val="between"/>
      </c:valAx>
      <c:catAx>
        <c:axId val="579420096"/>
        <c:scaling>
          <c:orientation val="minMax"/>
        </c:scaling>
        <c:delete val="1"/>
        <c:axPos val="b"/>
        <c:numFmt formatCode="General" sourceLinked="1"/>
        <c:majorTickMark val="out"/>
        <c:minorTickMark val="none"/>
        <c:tickLblPos val="nextTo"/>
        <c:crossAx val="5756782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SPAIN</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SPAIN!$D$1</c:f>
              <c:strCache>
                <c:ptCount val="1"/>
                <c:pt idx="0">
                  <c:v>N° of M&amp;A deals</c:v>
                </c:pt>
              </c:strCache>
            </c:strRef>
          </c:tx>
          <c:spPr>
            <a:ln w="28575" cap="rnd">
              <a:solidFill>
                <a:schemeClr val="accent1"/>
              </a:solidFill>
              <a:round/>
            </a:ln>
            <a:effectLst/>
          </c:spPr>
          <c:marker>
            <c:symbol val="none"/>
          </c:marker>
          <c:cat>
            <c:strRef>
              <c:f>SPAIN!$A$2:$A$35</c:f>
              <c:strCache>
                <c:ptCount val="34"/>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pt idx="27">
                  <c:v>2016</c:v>
                </c:pt>
                <c:pt idx="28">
                  <c:v>2017</c:v>
                </c:pt>
                <c:pt idx="29">
                  <c:v>2018</c:v>
                </c:pt>
                <c:pt idx="30">
                  <c:v>2019</c:v>
                </c:pt>
                <c:pt idx="31">
                  <c:v>2020</c:v>
                </c:pt>
                <c:pt idx="32">
                  <c:v>2021</c:v>
                </c:pt>
                <c:pt idx="33">
                  <c:v>2022</c:v>
                </c:pt>
              </c:strCache>
            </c:strRef>
          </c:cat>
          <c:val>
            <c:numRef>
              <c:f>SPAIN!$D$2:$D$35</c:f>
              <c:numCache>
                <c:formatCode>#,##0</c:formatCode>
                <c:ptCount val="34"/>
                <c:pt idx="0">
                  <c:v>185</c:v>
                </c:pt>
                <c:pt idx="1">
                  <c:v>208</c:v>
                </c:pt>
                <c:pt idx="2">
                  <c:v>371</c:v>
                </c:pt>
                <c:pt idx="3">
                  <c:v>463</c:v>
                </c:pt>
                <c:pt idx="4">
                  <c:v>253</c:v>
                </c:pt>
                <c:pt idx="5">
                  <c:v>235</c:v>
                </c:pt>
                <c:pt idx="6">
                  <c:v>284</c:v>
                </c:pt>
                <c:pt idx="7">
                  <c:v>280</c:v>
                </c:pt>
                <c:pt idx="8">
                  <c:v>455</c:v>
                </c:pt>
                <c:pt idx="9">
                  <c:v>834</c:v>
                </c:pt>
                <c:pt idx="10">
                  <c:v>880</c:v>
                </c:pt>
                <c:pt idx="11">
                  <c:v>1138</c:v>
                </c:pt>
                <c:pt idx="12">
                  <c:v>921</c:v>
                </c:pt>
                <c:pt idx="13">
                  <c:v>800</c:v>
                </c:pt>
                <c:pt idx="14">
                  <c:v>995</c:v>
                </c:pt>
                <c:pt idx="15">
                  <c:v>708</c:v>
                </c:pt>
                <c:pt idx="16">
                  <c:v>715</c:v>
                </c:pt>
                <c:pt idx="17">
                  <c:v>1101</c:v>
                </c:pt>
                <c:pt idx="18">
                  <c:v>1285</c:v>
                </c:pt>
                <c:pt idx="19">
                  <c:v>1519</c:v>
                </c:pt>
                <c:pt idx="20">
                  <c:v>964</c:v>
                </c:pt>
                <c:pt idx="21">
                  <c:v>1159</c:v>
                </c:pt>
                <c:pt idx="22">
                  <c:v>1209</c:v>
                </c:pt>
                <c:pt idx="23">
                  <c:v>961</c:v>
                </c:pt>
                <c:pt idx="24">
                  <c:v>848</c:v>
                </c:pt>
                <c:pt idx="25">
                  <c:v>1074</c:v>
                </c:pt>
                <c:pt idx="26">
                  <c:v>1101</c:v>
                </c:pt>
                <c:pt idx="27">
                  <c:v>1088</c:v>
                </c:pt>
                <c:pt idx="28">
                  <c:v>1206</c:v>
                </c:pt>
                <c:pt idx="29">
                  <c:v>1542</c:v>
                </c:pt>
                <c:pt idx="30">
                  <c:v>1307</c:v>
                </c:pt>
                <c:pt idx="31">
                  <c:v>1072</c:v>
                </c:pt>
                <c:pt idx="32">
                  <c:v>1846</c:v>
                </c:pt>
                <c:pt idx="33">
                  <c:v>1266</c:v>
                </c:pt>
              </c:numCache>
            </c:numRef>
          </c:val>
          <c:smooth val="0"/>
          <c:extLst>
            <c:ext xmlns:c16="http://schemas.microsoft.com/office/drawing/2014/chart" uri="{C3380CC4-5D6E-409C-BE32-E72D297353CC}">
              <c16:uniqueId val="{00000000-7FF8-4021-B177-51E1DD384AE9}"/>
            </c:ext>
          </c:extLst>
        </c:ser>
        <c:ser>
          <c:idx val="1"/>
          <c:order val="1"/>
          <c:tx>
            <c:strRef>
              <c:f>SPAIN!$B$1</c:f>
              <c:strCache>
                <c:ptCount val="1"/>
                <c:pt idx="0">
                  <c:v>N° of VC deals</c:v>
                </c:pt>
              </c:strCache>
            </c:strRef>
          </c:tx>
          <c:spPr>
            <a:ln w="28575" cap="rnd">
              <a:solidFill>
                <a:schemeClr val="accent3"/>
              </a:solidFill>
              <a:round/>
            </a:ln>
            <a:effectLst/>
          </c:spPr>
          <c:marker>
            <c:symbol val="none"/>
          </c:marker>
          <c:cat>
            <c:strRef>
              <c:f>SPAIN!$A$2:$A$35</c:f>
              <c:strCache>
                <c:ptCount val="34"/>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pt idx="27">
                  <c:v>2016</c:v>
                </c:pt>
                <c:pt idx="28">
                  <c:v>2017</c:v>
                </c:pt>
                <c:pt idx="29">
                  <c:v>2018</c:v>
                </c:pt>
                <c:pt idx="30">
                  <c:v>2019</c:v>
                </c:pt>
                <c:pt idx="31">
                  <c:v>2020</c:v>
                </c:pt>
                <c:pt idx="32">
                  <c:v>2021</c:v>
                </c:pt>
                <c:pt idx="33">
                  <c:v>2022</c:v>
                </c:pt>
              </c:strCache>
            </c:strRef>
          </c:cat>
          <c:val>
            <c:numRef>
              <c:f>SPAIN!$B$2:$B$35</c:f>
              <c:numCache>
                <c:formatCode>General</c:formatCode>
                <c:ptCount val="34"/>
                <c:pt idx="1">
                  <c:v>8</c:v>
                </c:pt>
                <c:pt idx="2">
                  <c:v>4</c:v>
                </c:pt>
                <c:pt idx="3">
                  <c:v>8</c:v>
                </c:pt>
                <c:pt idx="4">
                  <c:v>10</c:v>
                </c:pt>
                <c:pt idx="5">
                  <c:v>8</c:v>
                </c:pt>
                <c:pt idx="6">
                  <c:v>16</c:v>
                </c:pt>
                <c:pt idx="7">
                  <c:v>22</c:v>
                </c:pt>
                <c:pt idx="8">
                  <c:v>28</c:v>
                </c:pt>
                <c:pt idx="9">
                  <c:v>32</c:v>
                </c:pt>
                <c:pt idx="10">
                  <c:v>66</c:v>
                </c:pt>
                <c:pt idx="11">
                  <c:v>190</c:v>
                </c:pt>
                <c:pt idx="12">
                  <c:v>228</c:v>
                </c:pt>
                <c:pt idx="13">
                  <c:v>122</c:v>
                </c:pt>
                <c:pt idx="14">
                  <c:v>224</c:v>
                </c:pt>
                <c:pt idx="15">
                  <c:v>242</c:v>
                </c:pt>
                <c:pt idx="16">
                  <c:v>192</c:v>
                </c:pt>
                <c:pt idx="17">
                  <c:v>190</c:v>
                </c:pt>
                <c:pt idx="18">
                  <c:v>214</c:v>
                </c:pt>
                <c:pt idx="19">
                  <c:v>196</c:v>
                </c:pt>
                <c:pt idx="20">
                  <c:v>82</c:v>
                </c:pt>
                <c:pt idx="21">
                  <c:v>190</c:v>
                </c:pt>
                <c:pt idx="22">
                  <c:v>212</c:v>
                </c:pt>
                <c:pt idx="23">
                  <c:v>186</c:v>
                </c:pt>
                <c:pt idx="24">
                  <c:v>220</c:v>
                </c:pt>
                <c:pt idx="25">
                  <c:v>162</c:v>
                </c:pt>
                <c:pt idx="26">
                  <c:v>146</c:v>
                </c:pt>
                <c:pt idx="27">
                  <c:v>90</c:v>
                </c:pt>
                <c:pt idx="28">
                  <c:v>74</c:v>
                </c:pt>
                <c:pt idx="29">
                  <c:v>84</c:v>
                </c:pt>
                <c:pt idx="30">
                  <c:v>106</c:v>
                </c:pt>
                <c:pt idx="31">
                  <c:v>148</c:v>
                </c:pt>
                <c:pt idx="32">
                  <c:v>152</c:v>
                </c:pt>
                <c:pt idx="33">
                  <c:v>486</c:v>
                </c:pt>
              </c:numCache>
            </c:numRef>
          </c:val>
          <c:smooth val="0"/>
          <c:extLst>
            <c:ext xmlns:c16="http://schemas.microsoft.com/office/drawing/2014/chart" uri="{C3380CC4-5D6E-409C-BE32-E72D297353CC}">
              <c16:uniqueId val="{00000001-7FF8-4021-B177-51E1DD384AE9}"/>
            </c:ext>
          </c:extLst>
        </c:ser>
        <c:dLbls>
          <c:showLegendKey val="0"/>
          <c:showVal val="0"/>
          <c:showCatName val="0"/>
          <c:showSerName val="0"/>
          <c:showPercent val="0"/>
          <c:showBubbleSize val="0"/>
        </c:dLbls>
        <c:smooth val="0"/>
        <c:axId val="1425143727"/>
        <c:axId val="1619680047"/>
      </c:lineChart>
      <c:catAx>
        <c:axId val="14251437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619680047"/>
        <c:crosses val="autoZero"/>
        <c:auto val="1"/>
        <c:lblAlgn val="ctr"/>
        <c:lblOffset val="100"/>
        <c:noMultiLvlLbl val="0"/>
      </c:catAx>
      <c:valAx>
        <c:axId val="161968004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251437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SPAIN</a:t>
            </a:r>
          </a:p>
        </c:rich>
      </c:tx>
      <c:overlay val="0"/>
      <c:spPr>
        <a:noFill/>
        <a:ln>
          <a:noFill/>
        </a:ln>
        <a:effectLst/>
      </c:spPr>
      <c:txPr>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v>M&amp;A Value in bil. USD</c:v>
          </c:tx>
          <c:spPr>
            <a:ln w="28575" cap="rnd">
              <a:solidFill>
                <a:schemeClr val="accent1"/>
              </a:solidFill>
              <a:round/>
            </a:ln>
            <a:effectLst/>
          </c:spPr>
          <c:marker>
            <c:symbol val="none"/>
          </c:marker>
          <c:cat>
            <c:strRef>
              <c:f>SPAIN!$A$3:$A$35</c:f>
              <c:strCach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strCache>
            </c:strRef>
          </c:cat>
          <c:val>
            <c:numRef>
              <c:f>SPAIN!$H$3:$H$35</c:f>
              <c:numCache>
                <c:formatCode>#,##0.00</c:formatCode>
                <c:ptCount val="33"/>
                <c:pt idx="0">
                  <c:v>18.94303</c:v>
                </c:pt>
                <c:pt idx="1">
                  <c:v>20.900580000000001</c:v>
                </c:pt>
                <c:pt idx="2">
                  <c:v>14.59023</c:v>
                </c:pt>
                <c:pt idx="3">
                  <c:v>6.60121</c:v>
                </c:pt>
                <c:pt idx="4">
                  <c:v>16.078119999999998</c:v>
                </c:pt>
                <c:pt idx="5">
                  <c:v>9.1992899999999995</c:v>
                </c:pt>
                <c:pt idx="6">
                  <c:v>12.837490000000001</c:v>
                </c:pt>
                <c:pt idx="7">
                  <c:v>25.28079</c:v>
                </c:pt>
                <c:pt idx="8">
                  <c:v>39.367570000000001</c:v>
                </c:pt>
                <c:pt idx="9">
                  <c:v>83.121859999999998</c:v>
                </c:pt>
                <c:pt idx="10">
                  <c:v>114.90501999999999</c:v>
                </c:pt>
                <c:pt idx="11">
                  <c:v>40.558149999999998</c:v>
                </c:pt>
                <c:pt idx="12">
                  <c:v>29.228680000000001</c:v>
                </c:pt>
                <c:pt idx="13">
                  <c:v>50.82976</c:v>
                </c:pt>
                <c:pt idx="14">
                  <c:v>60.747399999999999</c:v>
                </c:pt>
                <c:pt idx="15">
                  <c:v>143.76322999999999</c:v>
                </c:pt>
                <c:pt idx="16">
                  <c:v>251.66979000000001</c:v>
                </c:pt>
                <c:pt idx="17">
                  <c:v>223.23944</c:v>
                </c:pt>
                <c:pt idx="18">
                  <c:v>141.25855999999999</c:v>
                </c:pt>
                <c:pt idx="19">
                  <c:v>47.256239999999998</c:v>
                </c:pt>
                <c:pt idx="20">
                  <c:v>101.98359000000001</c:v>
                </c:pt>
                <c:pt idx="21">
                  <c:v>71.858959999999996</c:v>
                </c:pt>
                <c:pt idx="22">
                  <c:v>105.95612</c:v>
                </c:pt>
                <c:pt idx="23">
                  <c:v>34.054279999999999</c:v>
                </c:pt>
                <c:pt idx="24">
                  <c:v>72.595010000000002</c:v>
                </c:pt>
                <c:pt idx="25">
                  <c:v>47.920560000000002</c:v>
                </c:pt>
                <c:pt idx="26">
                  <c:v>48.763719999999999</c:v>
                </c:pt>
                <c:pt idx="27">
                  <c:v>99.384680000000003</c:v>
                </c:pt>
                <c:pt idx="28">
                  <c:v>144.57840000000002</c:v>
                </c:pt>
                <c:pt idx="29">
                  <c:v>69.335300000000018</c:v>
                </c:pt>
                <c:pt idx="30">
                  <c:v>80.264899999999997</c:v>
                </c:pt>
                <c:pt idx="31">
                  <c:v>74.951800000000006</c:v>
                </c:pt>
                <c:pt idx="32">
                  <c:v>59.016900000000007</c:v>
                </c:pt>
              </c:numCache>
            </c:numRef>
          </c:val>
          <c:smooth val="0"/>
          <c:extLst>
            <c:ext xmlns:c16="http://schemas.microsoft.com/office/drawing/2014/chart" uri="{C3380CC4-5D6E-409C-BE32-E72D297353CC}">
              <c16:uniqueId val="{00000000-B55B-4BC8-A9F3-9F8E4567F70C}"/>
            </c:ext>
          </c:extLst>
        </c:ser>
        <c:dLbls>
          <c:showLegendKey val="0"/>
          <c:showVal val="0"/>
          <c:showCatName val="0"/>
          <c:showSerName val="0"/>
          <c:showPercent val="0"/>
          <c:showBubbleSize val="0"/>
        </c:dLbls>
        <c:marker val="1"/>
        <c:smooth val="0"/>
        <c:axId val="579441216"/>
        <c:axId val="575658896"/>
      </c:lineChart>
      <c:lineChart>
        <c:grouping val="standard"/>
        <c:varyColors val="0"/>
        <c:ser>
          <c:idx val="1"/>
          <c:order val="1"/>
          <c:tx>
            <c:v>VC Equity Value in bil. USD</c:v>
          </c:tx>
          <c:spPr>
            <a:ln w="28575" cap="rnd">
              <a:solidFill>
                <a:schemeClr val="accent3"/>
              </a:solidFill>
              <a:round/>
            </a:ln>
            <a:effectLst/>
          </c:spPr>
          <c:marker>
            <c:symbol val="none"/>
          </c:marker>
          <c:val>
            <c:numRef>
              <c:f>SPAIN!$F$3:$F$35</c:f>
              <c:numCache>
                <c:formatCode>General</c:formatCode>
                <c:ptCount val="33"/>
                <c:pt idx="0">
                  <c:v>6.9800000000000001E-3</c:v>
                </c:pt>
                <c:pt idx="1">
                  <c:v>1.0019999999999999E-2</c:v>
                </c:pt>
                <c:pt idx="2">
                  <c:v>2.4320000000000001E-2</c:v>
                </c:pt>
                <c:pt idx="3">
                  <c:v>4.2199999999999998E-3</c:v>
                </c:pt>
                <c:pt idx="4">
                  <c:v>4.4000000000000002E-4</c:v>
                </c:pt>
                <c:pt idx="5">
                  <c:v>3.1719999999999998E-2</c:v>
                </c:pt>
                <c:pt idx="6">
                  <c:v>1.7500000000000002E-2</c:v>
                </c:pt>
                <c:pt idx="7">
                  <c:v>6.046E-2</c:v>
                </c:pt>
                <c:pt idx="8">
                  <c:v>0.19231999999999999</c:v>
                </c:pt>
                <c:pt idx="9">
                  <c:v>0.45936000000000005</c:v>
                </c:pt>
                <c:pt idx="10">
                  <c:v>0.97948000000000002</c:v>
                </c:pt>
                <c:pt idx="11">
                  <c:v>0.56196000000000002</c:v>
                </c:pt>
                <c:pt idx="12">
                  <c:v>1.3783099999999999</c:v>
                </c:pt>
                <c:pt idx="13">
                  <c:v>1.30691</c:v>
                </c:pt>
                <c:pt idx="14">
                  <c:v>0.81276999999999999</c:v>
                </c:pt>
                <c:pt idx="15">
                  <c:v>0.37857999999999997</c:v>
                </c:pt>
                <c:pt idx="16">
                  <c:v>0.9029299999999999</c:v>
                </c:pt>
                <c:pt idx="17">
                  <c:v>0.88158000000000003</c:v>
                </c:pt>
                <c:pt idx="18">
                  <c:v>0.37358000000000002</c:v>
                </c:pt>
                <c:pt idx="19">
                  <c:v>1.0495000000000001</c:v>
                </c:pt>
                <c:pt idx="20">
                  <c:v>1.43973</c:v>
                </c:pt>
                <c:pt idx="21">
                  <c:v>0.55052000000000001</c:v>
                </c:pt>
                <c:pt idx="22">
                  <c:v>0.30987999999999999</c:v>
                </c:pt>
                <c:pt idx="23">
                  <c:v>0.32902999999999999</c:v>
                </c:pt>
                <c:pt idx="24">
                  <c:v>2.25</c:v>
                </c:pt>
                <c:pt idx="25">
                  <c:v>0.55101</c:v>
                </c:pt>
                <c:pt idx="26">
                  <c:v>0.64339000000000013</c:v>
                </c:pt>
                <c:pt idx="27">
                  <c:v>0.79370000000000007</c:v>
                </c:pt>
                <c:pt idx="28">
                  <c:v>1.3509200000000001</c:v>
                </c:pt>
                <c:pt idx="29">
                  <c:v>1.9076</c:v>
                </c:pt>
                <c:pt idx="30">
                  <c:v>0.9113300000000002</c:v>
                </c:pt>
                <c:pt idx="31">
                  <c:v>6.2451800000000004</c:v>
                </c:pt>
                <c:pt idx="32">
                  <c:v>4.6265200000000002</c:v>
                </c:pt>
              </c:numCache>
            </c:numRef>
          </c:val>
          <c:smooth val="0"/>
          <c:extLst>
            <c:ext xmlns:c16="http://schemas.microsoft.com/office/drawing/2014/chart" uri="{C3380CC4-5D6E-409C-BE32-E72D297353CC}">
              <c16:uniqueId val="{00000001-B55B-4BC8-A9F3-9F8E4567F70C}"/>
            </c:ext>
          </c:extLst>
        </c:ser>
        <c:dLbls>
          <c:showLegendKey val="0"/>
          <c:showVal val="0"/>
          <c:showCatName val="0"/>
          <c:showSerName val="0"/>
          <c:showPercent val="0"/>
          <c:showBubbleSize val="0"/>
        </c:dLbls>
        <c:marker val="1"/>
        <c:smooth val="0"/>
        <c:axId val="579422496"/>
        <c:axId val="575653936"/>
      </c:lineChart>
      <c:catAx>
        <c:axId val="579441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5658896"/>
        <c:crosses val="autoZero"/>
        <c:auto val="1"/>
        <c:lblAlgn val="ctr"/>
        <c:lblOffset val="100"/>
        <c:noMultiLvlLbl val="0"/>
      </c:catAx>
      <c:valAx>
        <c:axId val="5756588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441216"/>
        <c:crosses val="autoZero"/>
        <c:crossBetween val="between"/>
      </c:valAx>
      <c:valAx>
        <c:axId val="575653936"/>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422496"/>
        <c:crosses val="max"/>
        <c:crossBetween val="between"/>
      </c:valAx>
      <c:catAx>
        <c:axId val="579422496"/>
        <c:scaling>
          <c:orientation val="minMax"/>
        </c:scaling>
        <c:delete val="1"/>
        <c:axPos val="b"/>
        <c:majorTickMark val="out"/>
        <c:minorTickMark val="none"/>
        <c:tickLblPos val="nextTo"/>
        <c:crossAx val="57565393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GDP vs Long-term interest rates - Spain</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SPAIN!$C$1</c:f>
              <c:strCache>
                <c:ptCount val="1"/>
                <c:pt idx="0">
                  <c:v>GDP in bil. USD</c:v>
                </c:pt>
              </c:strCache>
            </c:strRef>
          </c:tx>
          <c:spPr>
            <a:ln w="28575" cap="rnd">
              <a:solidFill>
                <a:schemeClr val="accent1"/>
              </a:solidFill>
              <a:round/>
            </a:ln>
            <a:effectLst/>
          </c:spPr>
          <c:marker>
            <c:symbol val="none"/>
          </c:marker>
          <c:cat>
            <c:strRef>
              <c:f>SPAIN!$A$2:$A$35</c:f>
              <c:strCache>
                <c:ptCount val="34"/>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pt idx="27">
                  <c:v>2016</c:v>
                </c:pt>
                <c:pt idx="28">
                  <c:v>2017</c:v>
                </c:pt>
                <c:pt idx="29">
                  <c:v>2018</c:v>
                </c:pt>
                <c:pt idx="30">
                  <c:v>2019</c:v>
                </c:pt>
                <c:pt idx="31">
                  <c:v>2020</c:v>
                </c:pt>
                <c:pt idx="32">
                  <c:v>2021</c:v>
                </c:pt>
                <c:pt idx="33">
                  <c:v>2022</c:v>
                </c:pt>
              </c:strCache>
            </c:strRef>
          </c:cat>
          <c:val>
            <c:numRef>
              <c:f>SPAIN!$C$2:$C$35</c:f>
              <c:numCache>
                <c:formatCode>General</c:formatCode>
                <c:ptCount val="34"/>
                <c:pt idx="0">
                  <c:v>414.7570569219958</c:v>
                </c:pt>
                <c:pt idx="1">
                  <c:v>536.55859125040809</c:v>
                </c:pt>
                <c:pt idx="2">
                  <c:v>577.1661745396317</c:v>
                </c:pt>
                <c:pt idx="3">
                  <c:v>630.91601820250298</c:v>
                </c:pt>
                <c:pt idx="4">
                  <c:v>525.07563603085373</c:v>
                </c:pt>
                <c:pt idx="5">
                  <c:v>530.56263445534705</c:v>
                </c:pt>
                <c:pt idx="6">
                  <c:v>614.60902054977316</c:v>
                </c:pt>
                <c:pt idx="7">
                  <c:v>642.58899251280695</c:v>
                </c:pt>
                <c:pt idx="8">
                  <c:v>590.07727272727266</c:v>
                </c:pt>
                <c:pt idx="9">
                  <c:v>619.21483461409946</c:v>
                </c:pt>
                <c:pt idx="10">
                  <c:v>634.90754285830246</c:v>
                </c:pt>
                <c:pt idx="11">
                  <c:v>598.3633134949032</c:v>
                </c:pt>
                <c:pt idx="12">
                  <c:v>627.83002941220548</c:v>
                </c:pt>
                <c:pt idx="13">
                  <c:v>708.75667708862863</c:v>
                </c:pt>
                <c:pt idx="14">
                  <c:v>907.49152317411574</c:v>
                </c:pt>
                <c:pt idx="15">
                  <c:v>1069.055675273748</c:v>
                </c:pt>
                <c:pt idx="16">
                  <c:v>1153.7158227175094</c:v>
                </c:pt>
                <c:pt idx="17">
                  <c:v>1260.398977831763</c:v>
                </c:pt>
                <c:pt idx="18">
                  <c:v>1474.0025798200047</c:v>
                </c:pt>
                <c:pt idx="19">
                  <c:v>1631.8634935523432</c:v>
                </c:pt>
                <c:pt idx="20">
                  <c:v>1491.4729237066397</c:v>
                </c:pt>
                <c:pt idx="21">
                  <c:v>1422.1081997833699</c:v>
                </c:pt>
                <c:pt idx="22">
                  <c:v>1480.7104957101299</c:v>
                </c:pt>
                <c:pt idx="23">
                  <c:v>1324.7507387250002</c:v>
                </c:pt>
                <c:pt idx="24">
                  <c:v>1355.5795359125636</c:v>
                </c:pt>
                <c:pt idx="25">
                  <c:v>1371.8205378886009</c:v>
                </c:pt>
                <c:pt idx="26">
                  <c:v>1196.1569712796868</c:v>
                </c:pt>
                <c:pt idx="27">
                  <c:v>1233.5549670117102</c:v>
                </c:pt>
                <c:pt idx="28">
                  <c:v>1313.2453301976611</c:v>
                </c:pt>
                <c:pt idx="29">
                  <c:v>1421.7027152180128</c:v>
                </c:pt>
                <c:pt idx="30">
                  <c:v>1394.3200551293846</c:v>
                </c:pt>
                <c:pt idx="31">
                  <c:v>1276.9626856482307</c:v>
                </c:pt>
                <c:pt idx="32">
                  <c:v>1427.3806812945509</c:v>
                </c:pt>
                <c:pt idx="33">
                  <c:v>1397.5092720544803</c:v>
                </c:pt>
              </c:numCache>
            </c:numRef>
          </c:val>
          <c:smooth val="0"/>
          <c:extLst>
            <c:ext xmlns:c16="http://schemas.microsoft.com/office/drawing/2014/chart" uri="{C3380CC4-5D6E-409C-BE32-E72D297353CC}">
              <c16:uniqueId val="{00000000-77A9-4646-A790-65F49A8842E2}"/>
            </c:ext>
          </c:extLst>
        </c:ser>
        <c:dLbls>
          <c:showLegendKey val="0"/>
          <c:showVal val="0"/>
          <c:showCatName val="0"/>
          <c:showSerName val="0"/>
          <c:showPercent val="0"/>
          <c:showBubbleSize val="0"/>
        </c:dLbls>
        <c:marker val="1"/>
        <c:smooth val="0"/>
        <c:axId val="1199191760"/>
        <c:axId val="1199177840"/>
      </c:lineChart>
      <c:lineChart>
        <c:grouping val="standard"/>
        <c:varyColors val="0"/>
        <c:ser>
          <c:idx val="1"/>
          <c:order val="1"/>
          <c:tx>
            <c:strRef>
              <c:f>SPAIN!$E$1</c:f>
              <c:strCache>
                <c:ptCount val="1"/>
                <c:pt idx="0">
                  <c:v>Long term interest rates (%)</c:v>
                </c:pt>
              </c:strCache>
            </c:strRef>
          </c:tx>
          <c:spPr>
            <a:ln w="28575" cap="rnd">
              <a:solidFill>
                <a:schemeClr val="accent3"/>
              </a:solidFill>
              <a:round/>
            </a:ln>
            <a:effectLst/>
          </c:spPr>
          <c:marker>
            <c:symbol val="none"/>
          </c:marker>
          <c:cat>
            <c:strRef>
              <c:f>SPAIN!$A$2:$A$35</c:f>
              <c:strCache>
                <c:ptCount val="34"/>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pt idx="27">
                  <c:v>2016</c:v>
                </c:pt>
                <c:pt idx="28">
                  <c:v>2017</c:v>
                </c:pt>
                <c:pt idx="29">
                  <c:v>2018</c:v>
                </c:pt>
                <c:pt idx="30">
                  <c:v>2019</c:v>
                </c:pt>
                <c:pt idx="31">
                  <c:v>2020</c:v>
                </c:pt>
                <c:pt idx="32">
                  <c:v>2021</c:v>
                </c:pt>
                <c:pt idx="33">
                  <c:v>2022</c:v>
                </c:pt>
              </c:strCache>
            </c:strRef>
          </c:cat>
          <c:val>
            <c:numRef>
              <c:f>SPAIN!$E$2:$E$35</c:f>
              <c:numCache>
                <c:formatCode>General</c:formatCode>
                <c:ptCount val="34"/>
                <c:pt idx="0">
                  <c:v>13.600580000000001</c:v>
                </c:pt>
                <c:pt idx="1">
                  <c:v>14.6775</c:v>
                </c:pt>
                <c:pt idx="2">
                  <c:v>12.36055</c:v>
                </c:pt>
                <c:pt idx="3">
                  <c:v>11.69519</c:v>
                </c:pt>
                <c:pt idx="4">
                  <c:v>10.210789999999999</c:v>
                </c:pt>
                <c:pt idx="5">
                  <c:v>9.9977909999999994</c:v>
                </c:pt>
                <c:pt idx="6">
                  <c:v>11.27094</c:v>
                </c:pt>
                <c:pt idx="7">
                  <c:v>8.7364619999999995</c:v>
                </c:pt>
                <c:pt idx="8">
                  <c:v>6.401535</c:v>
                </c:pt>
                <c:pt idx="9">
                  <c:v>4.8329259999999996</c:v>
                </c:pt>
                <c:pt idx="10">
                  <c:v>4.7273120000000004</c:v>
                </c:pt>
                <c:pt idx="11">
                  <c:v>5.5258659999999997</c:v>
                </c:pt>
                <c:pt idx="12">
                  <c:v>5.1152839999999999</c:v>
                </c:pt>
                <c:pt idx="13">
                  <c:v>4.9576409999999997</c:v>
                </c:pt>
                <c:pt idx="14">
                  <c:v>4.1230440000000002</c:v>
                </c:pt>
                <c:pt idx="15">
                  <c:v>4.1041429999999997</c:v>
                </c:pt>
                <c:pt idx="16">
                  <c:v>3.3863490000000001</c:v>
                </c:pt>
                <c:pt idx="17">
                  <c:v>3.7843100000000001</c:v>
                </c:pt>
                <c:pt idx="18">
                  <c:v>4.3066269999999998</c:v>
                </c:pt>
                <c:pt idx="19">
                  <c:v>4.3637319999999997</c:v>
                </c:pt>
                <c:pt idx="20">
                  <c:v>3.9742980000000001</c:v>
                </c:pt>
                <c:pt idx="21">
                  <c:v>4.2500010000000001</c:v>
                </c:pt>
                <c:pt idx="22">
                  <c:v>5.4368939999999997</c:v>
                </c:pt>
                <c:pt idx="23">
                  <c:v>5.8465369999999997</c:v>
                </c:pt>
                <c:pt idx="24">
                  <c:v>4.5619620000000003</c:v>
                </c:pt>
                <c:pt idx="25">
                  <c:v>2.7218309999999999</c:v>
                </c:pt>
                <c:pt idx="26">
                  <c:v>1.735087</c:v>
                </c:pt>
                <c:pt idx="27">
                  <c:v>1.393302</c:v>
                </c:pt>
                <c:pt idx="28">
                  <c:v>1.557866</c:v>
                </c:pt>
                <c:pt idx="29">
                  <c:v>1.4193519999999999</c:v>
                </c:pt>
                <c:pt idx="30">
                  <c:v>0.66101829999999995</c:v>
                </c:pt>
                <c:pt idx="31">
                  <c:v>0.37947760000000003</c:v>
                </c:pt>
                <c:pt idx="32">
                  <c:v>0.34875020000000001</c:v>
                </c:pt>
                <c:pt idx="33">
                  <c:v>2.1985589999999999</c:v>
                </c:pt>
              </c:numCache>
            </c:numRef>
          </c:val>
          <c:smooth val="0"/>
          <c:extLst>
            <c:ext xmlns:c16="http://schemas.microsoft.com/office/drawing/2014/chart" uri="{C3380CC4-5D6E-409C-BE32-E72D297353CC}">
              <c16:uniqueId val="{00000001-77A9-4646-A790-65F49A8842E2}"/>
            </c:ext>
          </c:extLst>
        </c:ser>
        <c:dLbls>
          <c:showLegendKey val="0"/>
          <c:showVal val="0"/>
          <c:showCatName val="0"/>
          <c:showSerName val="0"/>
          <c:showPercent val="0"/>
          <c:showBubbleSize val="0"/>
        </c:dLbls>
        <c:marker val="1"/>
        <c:smooth val="0"/>
        <c:axId val="1199183600"/>
        <c:axId val="1199172080"/>
      </c:lineChart>
      <c:catAx>
        <c:axId val="1199191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177840"/>
        <c:crosses val="autoZero"/>
        <c:auto val="1"/>
        <c:lblAlgn val="ctr"/>
        <c:lblOffset val="100"/>
        <c:noMultiLvlLbl val="0"/>
      </c:catAx>
      <c:valAx>
        <c:axId val="1199177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191760"/>
        <c:crosses val="autoZero"/>
        <c:crossBetween val="between"/>
      </c:valAx>
      <c:valAx>
        <c:axId val="119917208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183600"/>
        <c:crosses val="max"/>
        <c:crossBetween val="between"/>
      </c:valAx>
      <c:catAx>
        <c:axId val="1199183600"/>
        <c:scaling>
          <c:orientation val="minMax"/>
        </c:scaling>
        <c:delete val="1"/>
        <c:axPos val="b"/>
        <c:numFmt formatCode="General" sourceLinked="1"/>
        <c:majorTickMark val="out"/>
        <c:minorTickMark val="none"/>
        <c:tickLblPos val="nextTo"/>
        <c:crossAx val="119917208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ITALY</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ITALY!$D$1</c:f>
              <c:strCache>
                <c:ptCount val="1"/>
                <c:pt idx="0">
                  <c:v>N° of M&amp;A deals</c:v>
                </c:pt>
              </c:strCache>
            </c:strRef>
          </c:tx>
          <c:spPr>
            <a:ln w="28575" cap="rnd">
              <a:solidFill>
                <a:schemeClr val="accent1"/>
              </a:solidFill>
              <a:round/>
            </a:ln>
            <a:effectLst/>
          </c:spPr>
          <c:marker>
            <c:symbol val="none"/>
          </c:marker>
          <c:cat>
            <c:strRef>
              <c:f>ITALY!$A$2:$A$33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ITALY!$D$2:$D$33</c:f>
              <c:numCache>
                <c:formatCode>#,##0</c:formatCode>
                <c:ptCount val="32"/>
                <c:pt idx="0">
                  <c:v>598</c:v>
                </c:pt>
                <c:pt idx="1">
                  <c:v>752</c:v>
                </c:pt>
                <c:pt idx="2">
                  <c:v>518</c:v>
                </c:pt>
                <c:pt idx="3">
                  <c:v>539</c:v>
                </c:pt>
                <c:pt idx="4">
                  <c:v>565</c:v>
                </c:pt>
                <c:pt idx="5">
                  <c:v>501</c:v>
                </c:pt>
                <c:pt idx="6">
                  <c:v>490</c:v>
                </c:pt>
                <c:pt idx="7">
                  <c:v>547</c:v>
                </c:pt>
                <c:pt idx="8">
                  <c:v>788</c:v>
                </c:pt>
                <c:pt idx="9">
                  <c:v>1141</c:v>
                </c:pt>
                <c:pt idx="10">
                  <c:v>907</c:v>
                </c:pt>
                <c:pt idx="11">
                  <c:v>573</c:v>
                </c:pt>
                <c:pt idx="12">
                  <c:v>742</c:v>
                </c:pt>
                <c:pt idx="13">
                  <c:v>722</c:v>
                </c:pt>
                <c:pt idx="14">
                  <c:v>878</c:v>
                </c:pt>
                <c:pt idx="15">
                  <c:v>1055</c:v>
                </c:pt>
                <c:pt idx="16">
                  <c:v>1100</c:v>
                </c:pt>
                <c:pt idx="17">
                  <c:v>1123</c:v>
                </c:pt>
                <c:pt idx="18">
                  <c:v>854</c:v>
                </c:pt>
                <c:pt idx="19">
                  <c:v>795</c:v>
                </c:pt>
                <c:pt idx="20">
                  <c:v>760</c:v>
                </c:pt>
                <c:pt idx="21">
                  <c:v>604</c:v>
                </c:pt>
                <c:pt idx="22">
                  <c:v>628</c:v>
                </c:pt>
                <c:pt idx="23">
                  <c:v>721</c:v>
                </c:pt>
                <c:pt idx="24">
                  <c:v>980</c:v>
                </c:pt>
                <c:pt idx="25">
                  <c:v>1164</c:v>
                </c:pt>
                <c:pt idx="26">
                  <c:v>1317</c:v>
                </c:pt>
                <c:pt idx="27">
                  <c:v>1265</c:v>
                </c:pt>
                <c:pt idx="28">
                  <c:v>1241</c:v>
                </c:pt>
                <c:pt idx="29">
                  <c:v>1039</c:v>
                </c:pt>
                <c:pt idx="30">
                  <c:v>1329</c:v>
                </c:pt>
                <c:pt idx="31">
                  <c:v>1284</c:v>
                </c:pt>
              </c:numCache>
            </c:numRef>
          </c:val>
          <c:smooth val="0"/>
          <c:extLst>
            <c:ext xmlns:c16="http://schemas.microsoft.com/office/drawing/2014/chart" uri="{C3380CC4-5D6E-409C-BE32-E72D297353CC}">
              <c16:uniqueId val="{00000000-F7F7-478B-93D9-9DA0912D7229}"/>
            </c:ext>
          </c:extLst>
        </c:ser>
        <c:ser>
          <c:idx val="1"/>
          <c:order val="1"/>
          <c:tx>
            <c:strRef>
              <c:f>ITALY!$B$1</c:f>
              <c:strCache>
                <c:ptCount val="1"/>
                <c:pt idx="0">
                  <c:v>N° of VC deals</c:v>
                </c:pt>
              </c:strCache>
            </c:strRef>
          </c:tx>
          <c:spPr>
            <a:ln w="28575" cap="rnd">
              <a:solidFill>
                <a:schemeClr val="accent3"/>
              </a:solidFill>
              <a:round/>
            </a:ln>
            <a:effectLst/>
          </c:spPr>
          <c:marker>
            <c:symbol val="none"/>
          </c:marker>
          <c:cat>
            <c:strRef>
              <c:f>ITALY!$A$2:$A$33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ITALY!$B$2:$B$33</c:f>
              <c:numCache>
                <c:formatCode>General</c:formatCode>
                <c:ptCount val="32"/>
                <c:pt idx="0">
                  <c:v>15</c:v>
                </c:pt>
                <c:pt idx="1">
                  <c:v>4</c:v>
                </c:pt>
                <c:pt idx="2">
                  <c:v>8</c:v>
                </c:pt>
                <c:pt idx="3">
                  <c:v>8</c:v>
                </c:pt>
                <c:pt idx="4">
                  <c:v>2</c:v>
                </c:pt>
                <c:pt idx="5">
                  <c:v>14</c:v>
                </c:pt>
                <c:pt idx="6">
                  <c:v>16</c:v>
                </c:pt>
                <c:pt idx="7">
                  <c:v>44</c:v>
                </c:pt>
                <c:pt idx="8">
                  <c:v>71</c:v>
                </c:pt>
                <c:pt idx="9">
                  <c:v>203</c:v>
                </c:pt>
                <c:pt idx="10">
                  <c:v>159</c:v>
                </c:pt>
                <c:pt idx="11">
                  <c:v>90</c:v>
                </c:pt>
                <c:pt idx="12">
                  <c:v>88</c:v>
                </c:pt>
                <c:pt idx="13">
                  <c:v>139</c:v>
                </c:pt>
                <c:pt idx="14">
                  <c:v>140</c:v>
                </c:pt>
                <c:pt idx="15">
                  <c:v>118</c:v>
                </c:pt>
                <c:pt idx="16">
                  <c:v>65</c:v>
                </c:pt>
                <c:pt idx="17">
                  <c:v>97</c:v>
                </c:pt>
                <c:pt idx="18">
                  <c:v>75</c:v>
                </c:pt>
                <c:pt idx="19">
                  <c:v>93</c:v>
                </c:pt>
                <c:pt idx="20">
                  <c:v>122</c:v>
                </c:pt>
                <c:pt idx="21">
                  <c:v>119</c:v>
                </c:pt>
                <c:pt idx="22">
                  <c:v>61</c:v>
                </c:pt>
                <c:pt idx="23">
                  <c:v>102</c:v>
                </c:pt>
                <c:pt idx="24">
                  <c:v>130</c:v>
                </c:pt>
                <c:pt idx="25">
                  <c:v>122</c:v>
                </c:pt>
                <c:pt idx="26">
                  <c:v>60</c:v>
                </c:pt>
                <c:pt idx="27">
                  <c:v>94</c:v>
                </c:pt>
                <c:pt idx="28">
                  <c:v>156</c:v>
                </c:pt>
                <c:pt idx="29">
                  <c:v>144</c:v>
                </c:pt>
                <c:pt idx="30">
                  <c:v>177</c:v>
                </c:pt>
                <c:pt idx="31">
                  <c:v>305</c:v>
                </c:pt>
              </c:numCache>
            </c:numRef>
          </c:val>
          <c:smooth val="0"/>
          <c:extLst>
            <c:ext xmlns:c16="http://schemas.microsoft.com/office/drawing/2014/chart" uri="{C3380CC4-5D6E-409C-BE32-E72D297353CC}">
              <c16:uniqueId val="{00000001-F7F7-478B-93D9-9DA0912D7229}"/>
            </c:ext>
          </c:extLst>
        </c:ser>
        <c:dLbls>
          <c:showLegendKey val="0"/>
          <c:showVal val="0"/>
          <c:showCatName val="0"/>
          <c:showSerName val="0"/>
          <c:showPercent val="0"/>
          <c:showBubbleSize val="0"/>
        </c:dLbls>
        <c:smooth val="0"/>
        <c:axId val="1580999967"/>
        <c:axId val="1351033343"/>
      </c:lineChart>
      <c:catAx>
        <c:axId val="1580999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351033343"/>
        <c:crosses val="autoZero"/>
        <c:auto val="1"/>
        <c:lblAlgn val="ctr"/>
        <c:lblOffset val="100"/>
        <c:noMultiLvlLbl val="0"/>
      </c:catAx>
      <c:valAx>
        <c:axId val="13510333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8099996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ITALY!$D$1</c:f>
              <c:strCache>
                <c:ptCount val="1"/>
                <c:pt idx="0">
                  <c:v>N° of M&amp;A deals</c:v>
                </c:pt>
              </c:strCache>
            </c:strRef>
          </c:tx>
          <c:spPr>
            <a:ln w="28575" cap="rnd">
              <a:solidFill>
                <a:schemeClr val="accent1"/>
              </a:solidFill>
              <a:round/>
            </a:ln>
            <a:effectLst/>
          </c:spPr>
          <c:marker>
            <c:symbol val="none"/>
          </c:marker>
          <c:cat>
            <c:strRef>
              <c:f>ITALY!$A$2:$A$33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ITALY!$D$2:$D$33</c:f>
              <c:numCache>
                <c:formatCode>#,##0</c:formatCode>
                <c:ptCount val="32"/>
                <c:pt idx="0">
                  <c:v>598</c:v>
                </c:pt>
                <c:pt idx="1">
                  <c:v>752</c:v>
                </c:pt>
                <c:pt idx="2">
                  <c:v>518</c:v>
                </c:pt>
                <c:pt idx="3">
                  <c:v>539</c:v>
                </c:pt>
                <c:pt idx="4">
                  <c:v>565</c:v>
                </c:pt>
                <c:pt idx="5">
                  <c:v>501</c:v>
                </c:pt>
                <c:pt idx="6">
                  <c:v>490</c:v>
                </c:pt>
                <c:pt idx="7">
                  <c:v>547</c:v>
                </c:pt>
                <c:pt idx="8">
                  <c:v>788</c:v>
                </c:pt>
                <c:pt idx="9">
                  <c:v>1141</c:v>
                </c:pt>
                <c:pt idx="10">
                  <c:v>907</c:v>
                </c:pt>
                <c:pt idx="11">
                  <c:v>573</c:v>
                </c:pt>
                <c:pt idx="12">
                  <c:v>742</c:v>
                </c:pt>
                <c:pt idx="13">
                  <c:v>722</c:v>
                </c:pt>
                <c:pt idx="14">
                  <c:v>878</c:v>
                </c:pt>
                <c:pt idx="15">
                  <c:v>1055</c:v>
                </c:pt>
                <c:pt idx="16">
                  <c:v>1100</c:v>
                </c:pt>
                <c:pt idx="17">
                  <c:v>1123</c:v>
                </c:pt>
                <c:pt idx="18">
                  <c:v>854</c:v>
                </c:pt>
                <c:pt idx="19">
                  <c:v>795</c:v>
                </c:pt>
                <c:pt idx="20">
                  <c:v>760</c:v>
                </c:pt>
                <c:pt idx="21">
                  <c:v>604</c:v>
                </c:pt>
                <c:pt idx="22">
                  <c:v>628</c:v>
                </c:pt>
                <c:pt idx="23">
                  <c:v>721</c:v>
                </c:pt>
                <c:pt idx="24">
                  <c:v>980</c:v>
                </c:pt>
                <c:pt idx="25">
                  <c:v>1164</c:v>
                </c:pt>
                <c:pt idx="26">
                  <c:v>1317</c:v>
                </c:pt>
                <c:pt idx="27">
                  <c:v>1265</c:v>
                </c:pt>
                <c:pt idx="28">
                  <c:v>1241</c:v>
                </c:pt>
                <c:pt idx="29">
                  <c:v>1039</c:v>
                </c:pt>
                <c:pt idx="30">
                  <c:v>1329</c:v>
                </c:pt>
                <c:pt idx="31">
                  <c:v>1284</c:v>
                </c:pt>
              </c:numCache>
            </c:numRef>
          </c:val>
          <c:smooth val="0"/>
          <c:extLst>
            <c:ext xmlns:c16="http://schemas.microsoft.com/office/drawing/2014/chart" uri="{C3380CC4-5D6E-409C-BE32-E72D297353CC}">
              <c16:uniqueId val="{00000000-D4D5-448B-97C6-7355F2B65113}"/>
            </c:ext>
          </c:extLst>
        </c:ser>
        <c:dLbls>
          <c:showLegendKey val="0"/>
          <c:showVal val="0"/>
          <c:showCatName val="0"/>
          <c:showSerName val="0"/>
          <c:showPercent val="0"/>
          <c:showBubbleSize val="0"/>
        </c:dLbls>
        <c:smooth val="0"/>
        <c:axId val="1580941967"/>
        <c:axId val="1351080383"/>
      </c:lineChart>
      <c:catAx>
        <c:axId val="1580941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51080383"/>
        <c:crosses val="autoZero"/>
        <c:auto val="1"/>
        <c:lblAlgn val="ctr"/>
        <c:lblOffset val="100"/>
        <c:noMultiLvlLbl val="0"/>
      </c:catAx>
      <c:valAx>
        <c:axId val="135108038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8094196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ITALY!$B$1</c:f>
              <c:strCache>
                <c:ptCount val="1"/>
                <c:pt idx="0">
                  <c:v>N° of VC deals</c:v>
                </c:pt>
              </c:strCache>
            </c:strRef>
          </c:tx>
          <c:spPr>
            <a:ln w="28575" cap="rnd">
              <a:solidFill>
                <a:schemeClr val="accent1"/>
              </a:solidFill>
              <a:round/>
            </a:ln>
            <a:effectLst/>
          </c:spPr>
          <c:marker>
            <c:symbol val="none"/>
          </c:marker>
          <c:cat>
            <c:strRef>
              <c:f>ITALY!$A$2:$A$33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ITALY!$B$2:$B$33</c:f>
              <c:numCache>
                <c:formatCode>General</c:formatCode>
                <c:ptCount val="32"/>
                <c:pt idx="0">
                  <c:v>15</c:v>
                </c:pt>
                <c:pt idx="1">
                  <c:v>4</c:v>
                </c:pt>
                <c:pt idx="2">
                  <c:v>8</c:v>
                </c:pt>
                <c:pt idx="3">
                  <c:v>8</c:v>
                </c:pt>
                <c:pt idx="4">
                  <c:v>2</c:v>
                </c:pt>
                <c:pt idx="5">
                  <c:v>14</c:v>
                </c:pt>
                <c:pt idx="6">
                  <c:v>16</c:v>
                </c:pt>
                <c:pt idx="7">
                  <c:v>44</c:v>
                </c:pt>
                <c:pt idx="8">
                  <c:v>71</c:v>
                </c:pt>
                <c:pt idx="9">
                  <c:v>203</c:v>
                </c:pt>
                <c:pt idx="10">
                  <c:v>159</c:v>
                </c:pt>
                <c:pt idx="11">
                  <c:v>90</c:v>
                </c:pt>
                <c:pt idx="12">
                  <c:v>88</c:v>
                </c:pt>
                <c:pt idx="13">
                  <c:v>139</c:v>
                </c:pt>
                <c:pt idx="14">
                  <c:v>140</c:v>
                </c:pt>
                <c:pt idx="15">
                  <c:v>118</c:v>
                </c:pt>
                <c:pt idx="16">
                  <c:v>65</c:v>
                </c:pt>
                <c:pt idx="17">
                  <c:v>97</c:v>
                </c:pt>
                <c:pt idx="18">
                  <c:v>75</c:v>
                </c:pt>
                <c:pt idx="19">
                  <c:v>93</c:v>
                </c:pt>
                <c:pt idx="20">
                  <c:v>122</c:v>
                </c:pt>
                <c:pt idx="21">
                  <c:v>119</c:v>
                </c:pt>
                <c:pt idx="22">
                  <c:v>61</c:v>
                </c:pt>
                <c:pt idx="23">
                  <c:v>102</c:v>
                </c:pt>
                <c:pt idx="24">
                  <c:v>130</c:v>
                </c:pt>
                <c:pt idx="25">
                  <c:v>122</c:v>
                </c:pt>
                <c:pt idx="26">
                  <c:v>60</c:v>
                </c:pt>
                <c:pt idx="27">
                  <c:v>94</c:v>
                </c:pt>
                <c:pt idx="28">
                  <c:v>156</c:v>
                </c:pt>
                <c:pt idx="29">
                  <c:v>144</c:v>
                </c:pt>
                <c:pt idx="30">
                  <c:v>177</c:v>
                </c:pt>
                <c:pt idx="31">
                  <c:v>305</c:v>
                </c:pt>
              </c:numCache>
            </c:numRef>
          </c:val>
          <c:smooth val="0"/>
          <c:extLst>
            <c:ext xmlns:c16="http://schemas.microsoft.com/office/drawing/2014/chart" uri="{C3380CC4-5D6E-409C-BE32-E72D297353CC}">
              <c16:uniqueId val="{00000000-03EA-415F-9F1D-5147B32F704B}"/>
            </c:ext>
          </c:extLst>
        </c:ser>
        <c:dLbls>
          <c:showLegendKey val="0"/>
          <c:showVal val="0"/>
          <c:showCatName val="0"/>
          <c:showSerName val="0"/>
          <c:showPercent val="0"/>
          <c:showBubbleSize val="0"/>
        </c:dLbls>
        <c:smooth val="0"/>
        <c:axId val="1583058383"/>
        <c:axId val="1007037663"/>
      </c:lineChart>
      <c:catAx>
        <c:axId val="15830583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7037663"/>
        <c:crosses val="autoZero"/>
        <c:auto val="1"/>
        <c:lblAlgn val="ctr"/>
        <c:lblOffset val="100"/>
        <c:noMultiLvlLbl val="0"/>
      </c:catAx>
      <c:valAx>
        <c:axId val="10070376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8305838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ITALY</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1"/>
          <c:order val="1"/>
          <c:tx>
            <c:strRef>
              <c:f>ITALY!$H$1</c:f>
              <c:strCache>
                <c:ptCount val="1"/>
                <c:pt idx="0">
                  <c:v>M&amp;A Value in bil. USD</c:v>
                </c:pt>
              </c:strCache>
            </c:strRef>
          </c:tx>
          <c:spPr>
            <a:ln w="28575" cap="rnd">
              <a:solidFill>
                <a:schemeClr val="accent5"/>
              </a:solidFill>
              <a:round/>
            </a:ln>
            <a:effectLst/>
          </c:spPr>
          <c:marker>
            <c:symbol val="none"/>
          </c:marker>
          <c:cat>
            <c:strRef>
              <c:f>ITALY!$A$2:$A$33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ITALY!$H$2:$H$33</c:f>
              <c:numCache>
                <c:formatCode>#,##0.00</c:formatCode>
                <c:ptCount val="32"/>
                <c:pt idx="0">
                  <c:v>16.779050000000002</c:v>
                </c:pt>
                <c:pt idx="1">
                  <c:v>20.322150000000001</c:v>
                </c:pt>
                <c:pt idx="2">
                  <c:v>16.38561</c:v>
                </c:pt>
                <c:pt idx="3">
                  <c:v>24.599640000000001</c:v>
                </c:pt>
                <c:pt idx="4">
                  <c:v>17.288830000000001</c:v>
                </c:pt>
                <c:pt idx="5">
                  <c:v>21.592279999999999</c:v>
                </c:pt>
                <c:pt idx="6">
                  <c:v>45.253300000000003</c:v>
                </c:pt>
                <c:pt idx="7">
                  <c:v>57.563809999999997</c:v>
                </c:pt>
                <c:pt idx="8">
                  <c:v>277.64945999999998</c:v>
                </c:pt>
                <c:pt idx="9">
                  <c:v>130.68406999999999</c:v>
                </c:pt>
                <c:pt idx="10">
                  <c:v>75.212329999999994</c:v>
                </c:pt>
                <c:pt idx="11">
                  <c:v>65.400099999999995</c:v>
                </c:pt>
                <c:pt idx="12">
                  <c:v>84.560339999999997</c:v>
                </c:pt>
                <c:pt idx="13">
                  <c:v>75.432580000000002</c:v>
                </c:pt>
                <c:pt idx="14">
                  <c:v>135.56034</c:v>
                </c:pt>
                <c:pt idx="15">
                  <c:v>157.38471999999999</c:v>
                </c:pt>
                <c:pt idx="16">
                  <c:v>223.80549999999999</c:v>
                </c:pt>
                <c:pt idx="17">
                  <c:v>63.77158</c:v>
                </c:pt>
                <c:pt idx="18">
                  <c:v>35.728290000000001</c:v>
                </c:pt>
                <c:pt idx="19">
                  <c:v>71.447550000000007</c:v>
                </c:pt>
                <c:pt idx="20">
                  <c:v>37.20796</c:v>
                </c:pt>
                <c:pt idx="21">
                  <c:v>42.805300000000003</c:v>
                </c:pt>
                <c:pt idx="22">
                  <c:v>35.715049999999998</c:v>
                </c:pt>
                <c:pt idx="23">
                  <c:v>46.788319999999999</c:v>
                </c:pt>
                <c:pt idx="24">
                  <c:v>68.577820000000003</c:v>
                </c:pt>
                <c:pt idx="25">
                  <c:v>51.029980000000002</c:v>
                </c:pt>
                <c:pt idx="26">
                  <c:v>81.530810000000002</c:v>
                </c:pt>
                <c:pt idx="27">
                  <c:v>82.052499999999995</c:v>
                </c:pt>
                <c:pt idx="28">
                  <c:v>43.532200000000003</c:v>
                </c:pt>
                <c:pt idx="29">
                  <c:v>81.591999999999999</c:v>
                </c:pt>
                <c:pt idx="30">
                  <c:v>118.0642</c:v>
                </c:pt>
                <c:pt idx="31">
                  <c:v>107.178</c:v>
                </c:pt>
              </c:numCache>
            </c:numRef>
          </c:val>
          <c:smooth val="0"/>
          <c:extLst>
            <c:ext xmlns:c16="http://schemas.microsoft.com/office/drawing/2014/chart" uri="{C3380CC4-5D6E-409C-BE32-E72D297353CC}">
              <c16:uniqueId val="{00000002-03F5-425A-BD60-94763703A66F}"/>
            </c:ext>
          </c:extLst>
        </c:ser>
        <c:dLbls>
          <c:showLegendKey val="0"/>
          <c:showVal val="0"/>
          <c:showCatName val="0"/>
          <c:showSerName val="0"/>
          <c:showPercent val="0"/>
          <c:showBubbleSize val="0"/>
        </c:dLbls>
        <c:marker val="1"/>
        <c:smooth val="0"/>
        <c:axId val="1580999967"/>
        <c:axId val="1351033343"/>
        <c:extLst>
          <c:ext xmlns:c15="http://schemas.microsoft.com/office/drawing/2012/chart" uri="{02D57815-91ED-43cb-92C2-25804820EDAC}">
            <c15:filteredLineSeries>
              <c15:ser>
                <c:idx val="0"/>
                <c:order val="0"/>
                <c:tx>
                  <c:strRef>
                    <c:extLst>
                      <c:ext uri="{02D57815-91ED-43cb-92C2-25804820EDAC}">
                        <c15:formulaRef>
                          <c15:sqref>ITALY!$A$1</c15:sqref>
                        </c15:formulaRef>
                      </c:ext>
                    </c:extLst>
                    <c:strCache>
                      <c:ptCount val="1"/>
                      <c:pt idx="0">
                        <c:v>Year</c:v>
                      </c:pt>
                    </c:strCache>
                  </c:strRef>
                </c:tx>
                <c:spPr>
                  <a:ln w="28575" cap="rnd">
                    <a:solidFill>
                      <a:schemeClr val="accent1"/>
                    </a:solidFill>
                    <a:round/>
                  </a:ln>
                  <a:effectLst/>
                </c:spPr>
                <c:marker>
                  <c:symbol val="none"/>
                </c:marker>
                <c:cat>
                  <c:strRef>
                    <c:extLst>
                      <c:ext uri="{02D57815-91ED-43cb-92C2-25804820EDAC}">
                        <c15:formulaRef>
                          <c15:sqref>ITALY!$A$2:$A$33</c15:sqref>
                        </c15:formulaRef>
                      </c:ext>
                    </c:extLst>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extLst>
                      <c:ext uri="{02D57815-91ED-43cb-92C2-25804820EDAC}">
                        <c15:formulaRef>
                          <c15:sqref>ITALY!$A$2:$A$33</c15:sqref>
                        </c15:formulaRef>
                      </c:ext>
                    </c:extLst>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2017</c:v>
                      </c:pt>
                      <c:pt idx="27">
                        <c:v>2018</c:v>
                      </c:pt>
                      <c:pt idx="28">
                        <c:v>2019</c:v>
                      </c:pt>
                      <c:pt idx="29">
                        <c:v>2020</c:v>
                      </c:pt>
                      <c:pt idx="30">
                        <c:v>2021</c:v>
                      </c:pt>
                      <c:pt idx="31">
                        <c:v>2022</c:v>
                      </c:pt>
                    </c:numCache>
                  </c:numRef>
                </c:val>
                <c:smooth val="0"/>
                <c:extLst>
                  <c:ext xmlns:c16="http://schemas.microsoft.com/office/drawing/2014/chart" uri="{C3380CC4-5D6E-409C-BE32-E72D297353CC}">
                    <c16:uniqueId val="{00000000-03F5-425A-BD60-94763703A66F}"/>
                  </c:ext>
                </c:extLst>
              </c15:ser>
            </c15:filteredLineSeries>
          </c:ext>
        </c:extLst>
      </c:lineChart>
      <c:lineChart>
        <c:grouping val="standard"/>
        <c:varyColors val="0"/>
        <c:ser>
          <c:idx val="2"/>
          <c:order val="2"/>
          <c:tx>
            <c:strRef>
              <c:f>ITALY!$F$1</c:f>
              <c:strCache>
                <c:ptCount val="1"/>
                <c:pt idx="0">
                  <c:v>VC Equity Value in bil. USD</c:v>
                </c:pt>
              </c:strCache>
            </c:strRef>
          </c:tx>
          <c:spPr>
            <a:ln w="28575" cap="rnd">
              <a:solidFill>
                <a:schemeClr val="accent3"/>
              </a:solidFill>
              <a:round/>
            </a:ln>
            <a:effectLst/>
          </c:spPr>
          <c:marker>
            <c:symbol val="none"/>
          </c:marker>
          <c:cat>
            <c:strRef>
              <c:f>ITALY!$A$1:$A$33</c:f>
              <c:strCache>
                <c:ptCount val="33"/>
                <c:pt idx="0">
                  <c:v>Year</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strCache>
            </c:strRef>
          </c:cat>
          <c:val>
            <c:numRef>
              <c:f>ITALY!$F$2:$F$33</c:f>
              <c:numCache>
                <c:formatCode>0.0</c:formatCode>
                <c:ptCount val="32"/>
                <c:pt idx="0" formatCode="General">
                  <c:v>7.0800000000000004E-3</c:v>
                </c:pt>
                <c:pt idx="1">
                  <c:v>0</c:v>
                </c:pt>
                <c:pt idx="2" formatCode="General">
                  <c:v>5.4399999999999997E-2</c:v>
                </c:pt>
                <c:pt idx="3" formatCode="General">
                  <c:v>4.0000000000000003E-5</c:v>
                </c:pt>
                <c:pt idx="4" formatCode="General">
                  <c:v>0</c:v>
                </c:pt>
                <c:pt idx="5" formatCode="General">
                  <c:v>1.4199999999999999E-2</c:v>
                </c:pt>
                <c:pt idx="6" formatCode="General">
                  <c:v>3.6609999999999997E-2</c:v>
                </c:pt>
                <c:pt idx="7" formatCode="General">
                  <c:v>0.11694</c:v>
                </c:pt>
                <c:pt idx="8" formatCode="General">
                  <c:v>0.23075000000000001</c:v>
                </c:pt>
                <c:pt idx="9" formatCode="General">
                  <c:v>1.45756</c:v>
                </c:pt>
                <c:pt idx="10" formatCode="General">
                  <c:v>0.67449999999999999</c:v>
                </c:pt>
                <c:pt idx="11" formatCode="General">
                  <c:v>0.27300000000000002</c:v>
                </c:pt>
                <c:pt idx="12" formatCode="General">
                  <c:v>0.505</c:v>
                </c:pt>
                <c:pt idx="13" formatCode="General">
                  <c:v>0.19494999999999998</c:v>
                </c:pt>
                <c:pt idx="14" formatCode="General">
                  <c:v>0.23727999999999996</c:v>
                </c:pt>
                <c:pt idx="15" formatCode="General">
                  <c:v>0.46615999999999996</c:v>
                </c:pt>
                <c:pt idx="16" formatCode="General">
                  <c:v>0.76412999999999998</c:v>
                </c:pt>
                <c:pt idx="17" formatCode="General">
                  <c:v>0.12946000000000002</c:v>
                </c:pt>
                <c:pt idx="18" formatCode="General">
                  <c:v>0.56584000000000001</c:v>
                </c:pt>
                <c:pt idx="19" formatCode="General">
                  <c:v>0.10721000000000001</c:v>
                </c:pt>
                <c:pt idx="20" formatCode="General">
                  <c:v>0.46294000000000002</c:v>
                </c:pt>
                <c:pt idx="21" formatCode="General">
                  <c:v>0.35272000000000003</c:v>
                </c:pt>
                <c:pt idx="22" formatCode="General">
                  <c:v>0.37998999999999999</c:v>
                </c:pt>
                <c:pt idx="23" formatCode="General">
                  <c:v>1.42896</c:v>
                </c:pt>
                <c:pt idx="24" formatCode="General">
                  <c:v>0.98342000000000007</c:v>
                </c:pt>
                <c:pt idx="25" formatCode="General">
                  <c:v>2.84293</c:v>
                </c:pt>
                <c:pt idx="26" formatCode="General">
                  <c:v>0.44244</c:v>
                </c:pt>
                <c:pt idx="27" formatCode="General">
                  <c:v>0.60813000000000006</c:v>
                </c:pt>
                <c:pt idx="28" formatCode="General">
                  <c:v>1.07548</c:v>
                </c:pt>
                <c:pt idx="29" formatCode="General">
                  <c:v>0.97704000000000013</c:v>
                </c:pt>
                <c:pt idx="30" formatCode="General">
                  <c:v>2.5408499999999998</c:v>
                </c:pt>
                <c:pt idx="31" formatCode="General">
                  <c:v>4.1305599999999991</c:v>
                </c:pt>
              </c:numCache>
            </c:numRef>
          </c:val>
          <c:smooth val="0"/>
          <c:extLst>
            <c:ext xmlns:c16="http://schemas.microsoft.com/office/drawing/2014/chart" uri="{C3380CC4-5D6E-409C-BE32-E72D297353CC}">
              <c16:uniqueId val="{00000003-03F5-425A-BD60-94763703A66F}"/>
            </c:ext>
          </c:extLst>
        </c:ser>
        <c:dLbls>
          <c:showLegendKey val="0"/>
          <c:showVal val="0"/>
          <c:showCatName val="0"/>
          <c:showSerName val="0"/>
          <c:showPercent val="0"/>
          <c:showBubbleSize val="0"/>
        </c:dLbls>
        <c:marker val="1"/>
        <c:smooth val="0"/>
        <c:axId val="233304016"/>
        <c:axId val="579980400"/>
      </c:lineChart>
      <c:catAx>
        <c:axId val="1580999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351033343"/>
        <c:crosses val="autoZero"/>
        <c:auto val="1"/>
        <c:lblAlgn val="ctr"/>
        <c:lblOffset val="100"/>
        <c:noMultiLvlLbl val="0"/>
      </c:catAx>
      <c:valAx>
        <c:axId val="13510333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80999967"/>
        <c:crosses val="autoZero"/>
        <c:crossBetween val="between"/>
      </c:valAx>
      <c:valAx>
        <c:axId val="57998040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3304016"/>
        <c:crosses val="max"/>
        <c:crossBetween val="between"/>
      </c:valAx>
      <c:catAx>
        <c:axId val="233304016"/>
        <c:scaling>
          <c:orientation val="minMax"/>
        </c:scaling>
        <c:delete val="1"/>
        <c:axPos val="b"/>
        <c:numFmt formatCode="General" sourceLinked="1"/>
        <c:majorTickMark val="out"/>
        <c:minorTickMark val="none"/>
        <c:tickLblPos val="nextTo"/>
        <c:crossAx val="57998040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Times New Roman" panose="02020603050405020304" pitchFamily="18" charset="0"/>
                <a:ea typeface="+mn-ea"/>
                <a:cs typeface="Times New Roman" panose="02020603050405020304" pitchFamily="18" charset="0"/>
              </a:defRPr>
            </a:pPr>
            <a:r>
              <a:rPr lang="en-US" sz="1400" b="1" i="0" u="none" strike="noStrike" kern="1200" spc="0" baseline="0">
                <a:solidFill>
                  <a:sysClr val="windowText" lastClr="000000">
                    <a:lumMod val="65000"/>
                    <a:lumOff val="35000"/>
                  </a:sysClr>
                </a:solidFill>
                <a:latin typeface="Times New Roman" panose="02020603050405020304" pitchFamily="18" charset="0"/>
                <a:cs typeface="Times New Roman" panose="02020603050405020304" pitchFamily="18" charset="0"/>
              </a:rPr>
              <a:t>GDP vs Long-term interest rates - Italy</a:t>
            </a: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1"/>
          <c:order val="0"/>
          <c:tx>
            <c:strRef>
              <c:f>ITALY!$C$1</c:f>
              <c:strCache>
                <c:ptCount val="1"/>
                <c:pt idx="0">
                  <c:v>GDP in bil. USD</c:v>
                </c:pt>
              </c:strCache>
            </c:strRef>
          </c:tx>
          <c:spPr>
            <a:ln w="28575" cap="rnd">
              <a:solidFill>
                <a:schemeClr val="accent5"/>
              </a:solidFill>
              <a:round/>
            </a:ln>
            <a:effectLst/>
          </c:spPr>
          <c:marker>
            <c:symbol val="none"/>
          </c:marker>
          <c:cat>
            <c:strRef>
              <c:f>ITALY!$A$2:$A$33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ITALY!$C$2:$C$33</c:f>
              <c:numCache>
                <c:formatCode>General</c:formatCode>
                <c:ptCount val="32"/>
                <c:pt idx="0">
                  <c:v>1246.220156079288</c:v>
                </c:pt>
                <c:pt idx="1">
                  <c:v>1320.1616449332287</c:v>
                </c:pt>
                <c:pt idx="2">
                  <c:v>1064.9580755506336</c:v>
                </c:pt>
                <c:pt idx="3">
                  <c:v>1099.2166882804995</c:v>
                </c:pt>
                <c:pt idx="4">
                  <c:v>1174.662070605016</c:v>
                </c:pt>
                <c:pt idx="5">
                  <c:v>1312.4265277952063</c:v>
                </c:pt>
                <c:pt idx="6">
                  <c:v>1241.8796043656207</c:v>
                </c:pt>
                <c:pt idx="7">
                  <c:v>1270.0525259284041</c:v>
                </c:pt>
                <c:pt idx="8">
                  <c:v>1252.4466598337867</c:v>
                </c:pt>
                <c:pt idx="9">
                  <c:v>1146.6768942097281</c:v>
                </c:pt>
                <c:pt idx="10">
                  <c:v>1168.0234260563793</c:v>
                </c:pt>
                <c:pt idx="11">
                  <c:v>1276.7693384492964</c:v>
                </c:pt>
                <c:pt idx="12">
                  <c:v>1577.6217070505065</c:v>
                </c:pt>
                <c:pt idx="13">
                  <c:v>1806.5429685455645</c:v>
                </c:pt>
                <c:pt idx="14">
                  <c:v>1858.2171472037346</c:v>
                </c:pt>
                <c:pt idx="15">
                  <c:v>1949.5517193896442</c:v>
                </c:pt>
                <c:pt idx="16">
                  <c:v>2213.102482751458</c:v>
                </c:pt>
                <c:pt idx="17">
                  <c:v>2408.6553487185934</c:v>
                </c:pt>
                <c:pt idx="18">
                  <c:v>2199.9288041186314</c:v>
                </c:pt>
                <c:pt idx="19">
                  <c:v>2136.0999552367216</c:v>
                </c:pt>
                <c:pt idx="20">
                  <c:v>2294.9942965895148</c:v>
                </c:pt>
                <c:pt idx="21">
                  <c:v>2086.9576568216021</c:v>
                </c:pt>
                <c:pt idx="22">
                  <c:v>2141.9240942985721</c:v>
                </c:pt>
                <c:pt idx="23">
                  <c:v>2162.0096159965069</c:v>
                </c:pt>
                <c:pt idx="24">
                  <c:v>1836.6377110605458</c:v>
                </c:pt>
                <c:pt idx="25">
                  <c:v>1877.0716876338308</c:v>
                </c:pt>
                <c:pt idx="26">
                  <c:v>1961.796197354374</c:v>
                </c:pt>
                <c:pt idx="27">
                  <c:v>2091.9324262669415</c:v>
                </c:pt>
                <c:pt idx="28">
                  <c:v>2011.3021988274118</c:v>
                </c:pt>
                <c:pt idx="29">
                  <c:v>1897.2104666675216</c:v>
                </c:pt>
                <c:pt idx="30">
                  <c:v>2114.3557569139193</c:v>
                </c:pt>
                <c:pt idx="31">
                  <c:v>2010.4315984653774</c:v>
                </c:pt>
              </c:numCache>
            </c:numRef>
          </c:val>
          <c:smooth val="0"/>
          <c:extLst>
            <c:ext xmlns:c16="http://schemas.microsoft.com/office/drawing/2014/chart" uri="{C3380CC4-5D6E-409C-BE32-E72D297353CC}">
              <c16:uniqueId val="{00000001-9B96-4E98-BD02-6D61E74A4413}"/>
            </c:ext>
          </c:extLst>
        </c:ser>
        <c:dLbls>
          <c:showLegendKey val="0"/>
          <c:showVal val="0"/>
          <c:showCatName val="0"/>
          <c:showSerName val="0"/>
          <c:showPercent val="0"/>
          <c:showBubbleSize val="0"/>
        </c:dLbls>
        <c:marker val="1"/>
        <c:smooth val="0"/>
        <c:axId val="718848752"/>
        <c:axId val="718847792"/>
      </c:lineChart>
      <c:lineChart>
        <c:grouping val="standard"/>
        <c:varyColors val="0"/>
        <c:ser>
          <c:idx val="2"/>
          <c:order val="1"/>
          <c:tx>
            <c:strRef>
              <c:f>ITALY!$E$1</c:f>
              <c:strCache>
                <c:ptCount val="1"/>
                <c:pt idx="0">
                  <c:v>Long-term interest rates (%)</c:v>
                </c:pt>
              </c:strCache>
            </c:strRef>
          </c:tx>
          <c:spPr>
            <a:ln w="28575" cap="rnd">
              <a:solidFill>
                <a:schemeClr val="accent3"/>
              </a:solidFill>
              <a:round/>
            </a:ln>
            <a:effectLst/>
          </c:spPr>
          <c:marker>
            <c:symbol val="none"/>
          </c:marker>
          <c:cat>
            <c:strRef>
              <c:f>ITALY!$A$2:$A$33</c:f>
              <c:strCache>
                <c:ptCount val="3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strCache>
            </c:strRef>
          </c:cat>
          <c:val>
            <c:numRef>
              <c:f>ITALY!$E$2:$E$33</c:f>
              <c:numCache>
                <c:formatCode>#,##0.00</c:formatCode>
                <c:ptCount val="32"/>
                <c:pt idx="1">
                  <c:v>13.266299999999999</c:v>
                </c:pt>
                <c:pt idx="2">
                  <c:v>11.187329999999999</c:v>
                </c:pt>
                <c:pt idx="3">
                  <c:v>10.51925</c:v>
                </c:pt>
                <c:pt idx="4">
                  <c:v>12.206329999999999</c:v>
                </c:pt>
                <c:pt idx="5">
                  <c:v>9.4012499999999992</c:v>
                </c:pt>
                <c:pt idx="6">
                  <c:v>6.8607500000000003</c:v>
                </c:pt>
                <c:pt idx="7">
                  <c:v>4.882333</c:v>
                </c:pt>
                <c:pt idx="8">
                  <c:v>4.7276670000000003</c:v>
                </c:pt>
                <c:pt idx="9">
                  <c:v>5.5751670000000004</c:v>
                </c:pt>
                <c:pt idx="10">
                  <c:v>5.1887499999999998</c:v>
                </c:pt>
                <c:pt idx="11">
                  <c:v>5.0343330000000002</c:v>
                </c:pt>
                <c:pt idx="12">
                  <c:v>4.2480830000000003</c:v>
                </c:pt>
                <c:pt idx="13">
                  <c:v>4.2588330000000001</c:v>
                </c:pt>
                <c:pt idx="14">
                  <c:v>3.55525</c:v>
                </c:pt>
                <c:pt idx="15">
                  <c:v>4.0464169999999999</c:v>
                </c:pt>
                <c:pt idx="16">
                  <c:v>4.4872500000000004</c:v>
                </c:pt>
                <c:pt idx="17">
                  <c:v>4.6813339999999997</c:v>
                </c:pt>
                <c:pt idx="18">
                  <c:v>4.3111670000000002</c:v>
                </c:pt>
                <c:pt idx="19">
                  <c:v>4.0358330000000002</c:v>
                </c:pt>
                <c:pt idx="20">
                  <c:v>5.4228329999999998</c:v>
                </c:pt>
                <c:pt idx="21">
                  <c:v>5.49275</c:v>
                </c:pt>
                <c:pt idx="22">
                  <c:v>4.3164170000000004</c:v>
                </c:pt>
                <c:pt idx="23">
                  <c:v>2.893167</c:v>
                </c:pt>
                <c:pt idx="24">
                  <c:v>1.7139169999999999</c:v>
                </c:pt>
                <c:pt idx="25">
                  <c:v>1.4863329999999999</c:v>
                </c:pt>
                <c:pt idx="26">
                  <c:v>2.113</c:v>
                </c:pt>
                <c:pt idx="27">
                  <c:v>2.6103329999999998</c:v>
                </c:pt>
                <c:pt idx="28">
                  <c:v>1.9515</c:v>
                </c:pt>
                <c:pt idx="29">
                  <c:v>1.168167</c:v>
                </c:pt>
                <c:pt idx="30">
                  <c:v>0.81091670000000005</c:v>
                </c:pt>
                <c:pt idx="31">
                  <c:v>3.1567500000000002</c:v>
                </c:pt>
              </c:numCache>
            </c:numRef>
          </c:val>
          <c:smooth val="0"/>
          <c:extLst>
            <c:ext xmlns:c16="http://schemas.microsoft.com/office/drawing/2014/chart" uri="{C3380CC4-5D6E-409C-BE32-E72D297353CC}">
              <c16:uniqueId val="{00000002-9B96-4E98-BD02-6D61E74A4413}"/>
            </c:ext>
          </c:extLst>
        </c:ser>
        <c:dLbls>
          <c:showLegendKey val="0"/>
          <c:showVal val="0"/>
          <c:showCatName val="0"/>
          <c:showSerName val="0"/>
          <c:showPercent val="0"/>
          <c:showBubbleSize val="0"/>
        </c:dLbls>
        <c:marker val="1"/>
        <c:smooth val="0"/>
        <c:axId val="882017248"/>
        <c:axId val="882018208"/>
      </c:lineChart>
      <c:catAx>
        <c:axId val="718848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18847792"/>
        <c:crosses val="autoZero"/>
        <c:auto val="1"/>
        <c:lblAlgn val="ctr"/>
        <c:lblOffset val="100"/>
        <c:noMultiLvlLbl val="0"/>
      </c:catAx>
      <c:valAx>
        <c:axId val="7188477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18848752"/>
        <c:crosses val="autoZero"/>
        <c:crossBetween val="between"/>
      </c:valAx>
      <c:valAx>
        <c:axId val="882018208"/>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882017248"/>
        <c:crosses val="max"/>
        <c:crossBetween val="between"/>
      </c:valAx>
      <c:catAx>
        <c:axId val="882017248"/>
        <c:scaling>
          <c:orientation val="minMax"/>
        </c:scaling>
        <c:delete val="1"/>
        <c:axPos val="b"/>
        <c:numFmt formatCode="General" sourceLinked="1"/>
        <c:majorTickMark val="out"/>
        <c:minorTickMark val="none"/>
        <c:tickLblPos val="nextTo"/>
        <c:crossAx val="88201820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NETHERLANDS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NETHERLANDS!$D$1</c:f>
              <c:strCache>
                <c:ptCount val="1"/>
                <c:pt idx="0">
                  <c:v>N° of M&amp;A deals</c:v>
                </c:pt>
              </c:strCache>
            </c:strRef>
          </c:tx>
          <c:spPr>
            <a:ln w="28575" cap="rnd">
              <a:solidFill>
                <a:schemeClr val="accent1"/>
              </a:solidFill>
              <a:round/>
            </a:ln>
            <a:effectLst/>
          </c:spPr>
          <c:marker>
            <c:symbol val="none"/>
          </c:marker>
          <c:cat>
            <c:strRef>
              <c:f>NETHERLANDS!$A$2:$A$36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2010</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NETHERLANDS!$D$2:$D$36</c:f>
              <c:numCache>
                <c:formatCode>#,##0</c:formatCode>
                <c:ptCount val="35"/>
                <c:pt idx="0">
                  <c:v>146</c:v>
                </c:pt>
                <c:pt idx="1">
                  <c:v>237</c:v>
                </c:pt>
                <c:pt idx="2">
                  <c:v>292</c:v>
                </c:pt>
                <c:pt idx="3">
                  <c:v>564</c:v>
                </c:pt>
                <c:pt idx="4">
                  <c:v>480</c:v>
                </c:pt>
                <c:pt idx="5">
                  <c:v>439</c:v>
                </c:pt>
                <c:pt idx="6">
                  <c:v>481</c:v>
                </c:pt>
                <c:pt idx="7">
                  <c:v>531</c:v>
                </c:pt>
                <c:pt idx="8">
                  <c:v>618</c:v>
                </c:pt>
                <c:pt idx="9">
                  <c:v>624</c:v>
                </c:pt>
                <c:pt idx="10">
                  <c:v>833</c:v>
                </c:pt>
                <c:pt idx="11">
                  <c:v>994</c:v>
                </c:pt>
                <c:pt idx="12">
                  <c:v>1169</c:v>
                </c:pt>
                <c:pt idx="13">
                  <c:v>848</c:v>
                </c:pt>
                <c:pt idx="14">
                  <c:v>639</c:v>
                </c:pt>
                <c:pt idx="15">
                  <c:v>630</c:v>
                </c:pt>
                <c:pt idx="16">
                  <c:v>734</c:v>
                </c:pt>
                <c:pt idx="17">
                  <c:v>856</c:v>
                </c:pt>
                <c:pt idx="18">
                  <c:v>960</c:v>
                </c:pt>
                <c:pt idx="19">
                  <c:v>1108</c:v>
                </c:pt>
                <c:pt idx="20">
                  <c:v>1142</c:v>
                </c:pt>
                <c:pt idx="21">
                  <c:v>857</c:v>
                </c:pt>
                <c:pt idx="22">
                  <c:v>889</c:v>
                </c:pt>
                <c:pt idx="23">
                  <c:v>968</c:v>
                </c:pt>
                <c:pt idx="24">
                  <c:v>836</c:v>
                </c:pt>
                <c:pt idx="25">
                  <c:v>761</c:v>
                </c:pt>
                <c:pt idx="26">
                  <c:v>807</c:v>
                </c:pt>
                <c:pt idx="27">
                  <c:v>894</c:v>
                </c:pt>
                <c:pt idx="28">
                  <c:v>1077</c:v>
                </c:pt>
                <c:pt idx="29">
                  <c:v>1028</c:v>
                </c:pt>
                <c:pt idx="30">
                  <c:v>1228</c:v>
                </c:pt>
                <c:pt idx="31">
                  <c:v>1541</c:v>
                </c:pt>
                <c:pt idx="32">
                  <c:v>1078</c:v>
                </c:pt>
                <c:pt idx="33">
                  <c:v>1341</c:v>
                </c:pt>
                <c:pt idx="34">
                  <c:v>1224</c:v>
                </c:pt>
              </c:numCache>
            </c:numRef>
          </c:val>
          <c:smooth val="0"/>
          <c:extLst>
            <c:ext xmlns:c16="http://schemas.microsoft.com/office/drawing/2014/chart" uri="{C3380CC4-5D6E-409C-BE32-E72D297353CC}">
              <c16:uniqueId val="{00000000-61F5-42D9-8E62-FE0435314795}"/>
            </c:ext>
          </c:extLst>
        </c:ser>
        <c:ser>
          <c:idx val="1"/>
          <c:order val="1"/>
          <c:tx>
            <c:strRef>
              <c:f>NETHERLANDS!$B$1</c:f>
              <c:strCache>
                <c:ptCount val="1"/>
                <c:pt idx="0">
                  <c:v>N° of VC deals</c:v>
                </c:pt>
              </c:strCache>
            </c:strRef>
          </c:tx>
          <c:spPr>
            <a:ln w="28575" cap="rnd">
              <a:solidFill>
                <a:schemeClr val="accent3"/>
              </a:solidFill>
              <a:round/>
            </a:ln>
            <a:effectLst/>
          </c:spPr>
          <c:marker>
            <c:symbol val="none"/>
          </c:marker>
          <c:cat>
            <c:strRef>
              <c:f>NETHERLANDS!$A$2:$A$36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2010</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NETHERLANDS!$B$2:$B$36</c:f>
              <c:numCache>
                <c:formatCode>General</c:formatCode>
                <c:ptCount val="35"/>
                <c:pt idx="2">
                  <c:v>10</c:v>
                </c:pt>
                <c:pt idx="3">
                  <c:v>8</c:v>
                </c:pt>
                <c:pt idx="4">
                  <c:v>6</c:v>
                </c:pt>
                <c:pt idx="5">
                  <c:v>10</c:v>
                </c:pt>
                <c:pt idx="6">
                  <c:v>4</c:v>
                </c:pt>
                <c:pt idx="7">
                  <c:v>30</c:v>
                </c:pt>
                <c:pt idx="8">
                  <c:v>42</c:v>
                </c:pt>
                <c:pt idx="9">
                  <c:v>22</c:v>
                </c:pt>
                <c:pt idx="10">
                  <c:v>56</c:v>
                </c:pt>
                <c:pt idx="11">
                  <c:v>128</c:v>
                </c:pt>
                <c:pt idx="12">
                  <c:v>344</c:v>
                </c:pt>
                <c:pt idx="13">
                  <c:v>180</c:v>
                </c:pt>
                <c:pt idx="14">
                  <c:v>132</c:v>
                </c:pt>
                <c:pt idx="15">
                  <c:v>378</c:v>
                </c:pt>
                <c:pt idx="16">
                  <c:v>330</c:v>
                </c:pt>
                <c:pt idx="17">
                  <c:v>280</c:v>
                </c:pt>
                <c:pt idx="18">
                  <c:v>332</c:v>
                </c:pt>
                <c:pt idx="19">
                  <c:v>114</c:v>
                </c:pt>
                <c:pt idx="20">
                  <c:v>122</c:v>
                </c:pt>
                <c:pt idx="21">
                  <c:v>110</c:v>
                </c:pt>
                <c:pt idx="22">
                  <c:v>98</c:v>
                </c:pt>
                <c:pt idx="23">
                  <c:v>96</c:v>
                </c:pt>
                <c:pt idx="24">
                  <c:v>76</c:v>
                </c:pt>
                <c:pt idx="25">
                  <c:v>112</c:v>
                </c:pt>
                <c:pt idx="26">
                  <c:v>86</c:v>
                </c:pt>
                <c:pt idx="27">
                  <c:v>124</c:v>
                </c:pt>
                <c:pt idx="28">
                  <c:v>168</c:v>
                </c:pt>
                <c:pt idx="29">
                  <c:v>134</c:v>
                </c:pt>
                <c:pt idx="30">
                  <c:v>98</c:v>
                </c:pt>
                <c:pt idx="31">
                  <c:v>126</c:v>
                </c:pt>
                <c:pt idx="32">
                  <c:v>142</c:v>
                </c:pt>
                <c:pt idx="33">
                  <c:v>278</c:v>
                </c:pt>
                <c:pt idx="34">
                  <c:v>432</c:v>
                </c:pt>
              </c:numCache>
            </c:numRef>
          </c:val>
          <c:smooth val="0"/>
          <c:extLst>
            <c:ext xmlns:c16="http://schemas.microsoft.com/office/drawing/2014/chart" uri="{C3380CC4-5D6E-409C-BE32-E72D297353CC}">
              <c16:uniqueId val="{00000001-61F5-42D9-8E62-FE0435314795}"/>
            </c:ext>
          </c:extLst>
        </c:ser>
        <c:dLbls>
          <c:showLegendKey val="0"/>
          <c:showVal val="0"/>
          <c:showCatName val="0"/>
          <c:showSerName val="0"/>
          <c:showPercent val="0"/>
          <c:showBubbleSize val="0"/>
        </c:dLbls>
        <c:smooth val="0"/>
        <c:axId val="1586339551"/>
        <c:axId val="1533384367"/>
      </c:lineChart>
      <c:catAx>
        <c:axId val="15863395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33384367"/>
        <c:crosses val="autoZero"/>
        <c:auto val="1"/>
        <c:lblAlgn val="ctr"/>
        <c:lblOffset val="100"/>
        <c:noMultiLvlLbl val="0"/>
      </c:catAx>
      <c:valAx>
        <c:axId val="153338436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8633955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NETHERLANDS</a:t>
            </a:r>
          </a:p>
        </c:rich>
      </c:tx>
      <c:overlay val="0"/>
      <c:spPr>
        <a:noFill/>
        <a:ln>
          <a:noFill/>
        </a:ln>
        <a:effectLst/>
      </c:spPr>
      <c:txPr>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v>M&amp;A Value in bil. USD</c:v>
          </c:tx>
          <c:spPr>
            <a:ln w="28575" cap="rnd">
              <a:solidFill>
                <a:schemeClr val="accent1"/>
              </a:solidFill>
              <a:round/>
            </a:ln>
            <a:effectLst/>
          </c:spPr>
          <c:marker>
            <c:symbol val="none"/>
          </c:marker>
          <c:cat>
            <c:strRef>
              <c:f>NETHERLANDS!$A$2:$A$36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2010</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NETHERLANDS!$H$2:$H$36</c:f>
              <c:numCache>
                <c:formatCode>#,##0.00</c:formatCode>
                <c:ptCount val="35"/>
                <c:pt idx="0">
                  <c:v>7.7547199999999998</c:v>
                </c:pt>
                <c:pt idx="1">
                  <c:v>10.92666</c:v>
                </c:pt>
                <c:pt idx="2">
                  <c:v>21.429349999999999</c:v>
                </c:pt>
                <c:pt idx="3">
                  <c:v>10.26577</c:v>
                </c:pt>
                <c:pt idx="4">
                  <c:v>22.037800000000001</c:v>
                </c:pt>
                <c:pt idx="5">
                  <c:v>14.850099999999999</c:v>
                </c:pt>
                <c:pt idx="6">
                  <c:v>5.2886199999999999</c:v>
                </c:pt>
                <c:pt idx="7">
                  <c:v>17.556650000000001</c:v>
                </c:pt>
                <c:pt idx="8">
                  <c:v>27.961349999999999</c:v>
                </c:pt>
                <c:pt idx="9">
                  <c:v>42.415109999999999</c:v>
                </c:pt>
                <c:pt idx="10">
                  <c:v>86.843649999999997</c:v>
                </c:pt>
                <c:pt idx="11">
                  <c:v>131.61417</c:v>
                </c:pt>
                <c:pt idx="12">
                  <c:v>131.96334999999999</c:v>
                </c:pt>
                <c:pt idx="13">
                  <c:v>63.259160000000001</c:v>
                </c:pt>
                <c:pt idx="14">
                  <c:v>31.50534</c:v>
                </c:pt>
                <c:pt idx="15">
                  <c:v>23.252310000000001</c:v>
                </c:pt>
                <c:pt idx="16">
                  <c:v>114.44298999999999</c:v>
                </c:pt>
                <c:pt idx="17">
                  <c:v>78.160089999999997</c:v>
                </c:pt>
                <c:pt idx="18">
                  <c:v>136.32024999999999</c:v>
                </c:pt>
                <c:pt idx="19">
                  <c:v>394.95521000000002</c:v>
                </c:pt>
                <c:pt idx="20">
                  <c:v>91.915090000000006</c:v>
                </c:pt>
                <c:pt idx="21">
                  <c:v>67.533289999999994</c:v>
                </c:pt>
                <c:pt idx="22">
                  <c:v>82.109849999999994</c:v>
                </c:pt>
                <c:pt idx="23">
                  <c:v>38.703510000000001</c:v>
                </c:pt>
                <c:pt idx="24">
                  <c:v>63.523780000000002</c:v>
                </c:pt>
                <c:pt idx="25">
                  <c:v>75.862769999999998</c:v>
                </c:pt>
                <c:pt idx="26">
                  <c:v>55.78951</c:v>
                </c:pt>
                <c:pt idx="27">
                  <c:v>197.14738</c:v>
                </c:pt>
                <c:pt idx="28">
                  <c:v>94.482300000000009</c:v>
                </c:pt>
                <c:pt idx="29">
                  <c:v>88.827169999999995</c:v>
                </c:pt>
                <c:pt idx="30">
                  <c:v>247.72999999999996</c:v>
                </c:pt>
                <c:pt idx="31">
                  <c:v>152.92340000000002</c:v>
                </c:pt>
                <c:pt idx="32">
                  <c:v>158.32080000000002</c:v>
                </c:pt>
                <c:pt idx="33">
                  <c:v>196.30830000000003</c:v>
                </c:pt>
                <c:pt idx="34">
                  <c:v>129.08150000000001</c:v>
                </c:pt>
              </c:numCache>
            </c:numRef>
          </c:val>
          <c:smooth val="0"/>
          <c:extLst>
            <c:ext xmlns:c16="http://schemas.microsoft.com/office/drawing/2014/chart" uri="{C3380CC4-5D6E-409C-BE32-E72D297353CC}">
              <c16:uniqueId val="{00000000-FCDB-4A0D-8BE6-616ECBDEB080}"/>
            </c:ext>
          </c:extLst>
        </c:ser>
        <c:dLbls>
          <c:showLegendKey val="0"/>
          <c:showVal val="0"/>
          <c:showCatName val="0"/>
          <c:showSerName val="0"/>
          <c:showPercent val="0"/>
          <c:showBubbleSize val="0"/>
        </c:dLbls>
        <c:marker val="1"/>
        <c:smooth val="0"/>
        <c:axId val="462179200"/>
        <c:axId val="226174640"/>
      </c:lineChart>
      <c:lineChart>
        <c:grouping val="standard"/>
        <c:varyColors val="0"/>
        <c:ser>
          <c:idx val="1"/>
          <c:order val="1"/>
          <c:tx>
            <c:v>VC Equity Value in bil. USD</c:v>
          </c:tx>
          <c:spPr>
            <a:ln w="28575" cap="rnd">
              <a:solidFill>
                <a:schemeClr val="accent3"/>
              </a:solidFill>
              <a:round/>
            </a:ln>
            <a:effectLst/>
          </c:spPr>
          <c:marker>
            <c:symbol val="none"/>
          </c:marker>
          <c:val>
            <c:numRef>
              <c:f>NETHERLANDS!$F$2:$F$36</c:f>
              <c:numCache>
                <c:formatCode>General</c:formatCode>
                <c:ptCount val="35"/>
                <c:pt idx="2">
                  <c:v>2.5000000000000001E-3</c:v>
                </c:pt>
                <c:pt idx="3">
                  <c:v>1.0359999999999999E-2</c:v>
                </c:pt>
                <c:pt idx="4">
                  <c:v>1.8100000000000002E-2</c:v>
                </c:pt>
                <c:pt idx="5">
                  <c:v>1.0749999999999999E-2</c:v>
                </c:pt>
                <c:pt idx="6">
                  <c:v>5.0000000000000001E-3</c:v>
                </c:pt>
                <c:pt idx="7">
                  <c:v>2.7820000000000001E-2</c:v>
                </c:pt>
                <c:pt idx="8">
                  <c:v>0.10620000000000002</c:v>
                </c:pt>
                <c:pt idx="9">
                  <c:v>6.8669999999999995E-2</c:v>
                </c:pt>
                <c:pt idx="10">
                  <c:v>0.38156000000000001</c:v>
                </c:pt>
                <c:pt idx="11">
                  <c:v>0.56023999999999996</c:v>
                </c:pt>
                <c:pt idx="12">
                  <c:v>1.7078000000000002</c:v>
                </c:pt>
                <c:pt idx="13">
                  <c:v>0.67276000000000002</c:v>
                </c:pt>
                <c:pt idx="14">
                  <c:v>0.27273999999999998</c:v>
                </c:pt>
                <c:pt idx="15">
                  <c:v>0.10721</c:v>
                </c:pt>
                <c:pt idx="16">
                  <c:v>0.92985000000000018</c:v>
                </c:pt>
                <c:pt idx="17">
                  <c:v>0.43126999999999999</c:v>
                </c:pt>
                <c:pt idx="18">
                  <c:v>1.84782</c:v>
                </c:pt>
                <c:pt idx="19">
                  <c:v>2.0554800000000002</c:v>
                </c:pt>
                <c:pt idx="20">
                  <c:v>0.63296000000000008</c:v>
                </c:pt>
                <c:pt idx="21">
                  <c:v>0.35061999999999999</c:v>
                </c:pt>
                <c:pt idx="22">
                  <c:v>0.32568999999999998</c:v>
                </c:pt>
                <c:pt idx="23">
                  <c:v>0.3009</c:v>
                </c:pt>
                <c:pt idx="24">
                  <c:v>0.50512999999999997</c:v>
                </c:pt>
                <c:pt idx="25">
                  <c:v>0.33492</c:v>
                </c:pt>
                <c:pt idx="26">
                  <c:v>1.1141500000000002</c:v>
                </c:pt>
                <c:pt idx="27">
                  <c:v>1.3629599999999999</c:v>
                </c:pt>
                <c:pt idx="28">
                  <c:v>0.71926999999999996</c:v>
                </c:pt>
                <c:pt idx="29">
                  <c:v>1.10616</c:v>
                </c:pt>
                <c:pt idx="30">
                  <c:v>2.0254400000000001</c:v>
                </c:pt>
                <c:pt idx="31">
                  <c:v>1.7787599999999999</c:v>
                </c:pt>
                <c:pt idx="32">
                  <c:v>2.6464099999999999</c:v>
                </c:pt>
                <c:pt idx="33">
                  <c:v>11.620509999999999</c:v>
                </c:pt>
                <c:pt idx="34">
                  <c:v>5.0484200000000001</c:v>
                </c:pt>
              </c:numCache>
            </c:numRef>
          </c:val>
          <c:smooth val="0"/>
          <c:extLst>
            <c:ext xmlns:c16="http://schemas.microsoft.com/office/drawing/2014/chart" uri="{C3380CC4-5D6E-409C-BE32-E72D297353CC}">
              <c16:uniqueId val="{00000001-FCDB-4A0D-8BE6-616ECBDEB080}"/>
            </c:ext>
          </c:extLst>
        </c:ser>
        <c:dLbls>
          <c:showLegendKey val="0"/>
          <c:showVal val="0"/>
          <c:showCatName val="0"/>
          <c:showSerName val="0"/>
          <c:showPercent val="0"/>
          <c:showBubbleSize val="0"/>
        </c:dLbls>
        <c:marker val="1"/>
        <c:smooth val="0"/>
        <c:axId val="1198657008"/>
        <c:axId val="1205744912"/>
      </c:lineChart>
      <c:catAx>
        <c:axId val="462179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26174640"/>
        <c:crosses val="autoZero"/>
        <c:auto val="1"/>
        <c:lblAlgn val="ctr"/>
        <c:lblOffset val="100"/>
        <c:noMultiLvlLbl val="0"/>
      </c:catAx>
      <c:valAx>
        <c:axId val="2261746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462179200"/>
        <c:crosses val="autoZero"/>
        <c:crossBetween val="between"/>
      </c:valAx>
      <c:valAx>
        <c:axId val="1205744912"/>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8657008"/>
        <c:crosses val="max"/>
        <c:crossBetween val="between"/>
      </c:valAx>
      <c:catAx>
        <c:axId val="1198657008"/>
        <c:scaling>
          <c:orientation val="minMax"/>
        </c:scaling>
        <c:delete val="1"/>
        <c:axPos val="b"/>
        <c:majorTickMark val="out"/>
        <c:minorTickMark val="none"/>
        <c:tickLblPos val="nextTo"/>
        <c:crossAx val="12057449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GDP vs Long-term interest rates - USA</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'USA no exclusion with interests'!$C$1</c:f>
              <c:strCache>
                <c:ptCount val="1"/>
                <c:pt idx="0">
                  <c:v>GDP in bil. USD</c:v>
                </c:pt>
              </c:strCache>
            </c:strRef>
          </c:tx>
          <c:spPr>
            <a:ln w="28575" cap="rnd">
              <a:solidFill>
                <a:schemeClr val="accent1"/>
              </a:solidFill>
              <a:round/>
            </a:ln>
            <a:effectLst/>
          </c:spPr>
          <c:marker>
            <c:symbol val="none"/>
          </c:marker>
          <c:cat>
            <c:strRef>
              <c:f>'USA no exclusion with interests'!$A$2:$A$39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'USA no exclusion with interests'!$C$2:$C$39</c:f>
              <c:numCache>
                <c:formatCode>General</c:formatCode>
                <c:ptCount val="38"/>
                <c:pt idx="0">
                  <c:v>4338.9790000000003</c:v>
                </c:pt>
                <c:pt idx="1">
                  <c:v>4579.6310000000003</c:v>
                </c:pt>
                <c:pt idx="2">
                  <c:v>4855.2150000000001</c:v>
                </c:pt>
                <c:pt idx="3">
                  <c:v>5236.4380000000001</c:v>
                </c:pt>
                <c:pt idx="4">
                  <c:v>5641.58</c:v>
                </c:pt>
                <c:pt idx="5">
                  <c:v>5963.1440000000002</c:v>
                </c:pt>
                <c:pt idx="6">
                  <c:v>6158.1289999999999</c:v>
                </c:pt>
                <c:pt idx="7">
                  <c:v>6520.3270000000002</c:v>
                </c:pt>
                <c:pt idx="8">
                  <c:v>6858.5590000000002</c:v>
                </c:pt>
                <c:pt idx="9">
                  <c:v>7287.2359999999999</c:v>
                </c:pt>
                <c:pt idx="10">
                  <c:v>7639.7489999999998</c:v>
                </c:pt>
                <c:pt idx="11">
                  <c:v>8073.1220000000003</c:v>
                </c:pt>
                <c:pt idx="12">
                  <c:v>8577.5544570000002</c:v>
                </c:pt>
                <c:pt idx="13">
                  <c:v>9062.8182020000004</c:v>
                </c:pt>
                <c:pt idx="14">
                  <c:v>9631.1744890000009</c:v>
                </c:pt>
                <c:pt idx="15">
                  <c:v>10250.947996999999</c:v>
                </c:pt>
                <c:pt idx="16">
                  <c:v>10581.929774</c:v>
                </c:pt>
                <c:pt idx="17">
                  <c:v>10929.112955000001</c:v>
                </c:pt>
                <c:pt idx="18">
                  <c:v>11456.442041</c:v>
                </c:pt>
                <c:pt idx="19">
                  <c:v>12217.193198000001</c:v>
                </c:pt>
                <c:pt idx="20">
                  <c:v>13039.199193</c:v>
                </c:pt>
                <c:pt idx="21">
                  <c:v>13815.586948</c:v>
                </c:pt>
                <c:pt idx="22">
                  <c:v>14474.226905</c:v>
                </c:pt>
                <c:pt idx="23">
                  <c:v>14769.857910999999</c:v>
                </c:pt>
                <c:pt idx="24">
                  <c:v>14478.064934</c:v>
                </c:pt>
                <c:pt idx="25">
                  <c:v>15048.964443999999</c:v>
                </c:pt>
                <c:pt idx="26">
                  <c:v>15599.728123000001</c:v>
                </c:pt>
                <c:pt idx="27">
                  <c:v>16253.972229999999</c:v>
                </c:pt>
                <c:pt idx="28">
                  <c:v>16843.190993</c:v>
                </c:pt>
                <c:pt idx="29">
                  <c:v>17550.680174000001</c:v>
                </c:pt>
                <c:pt idx="30">
                  <c:v>18206.020741</c:v>
                </c:pt>
                <c:pt idx="31">
                  <c:v>18695.110841999998</c:v>
                </c:pt>
                <c:pt idx="32">
                  <c:v>19477.336549</c:v>
                </c:pt>
                <c:pt idx="33">
                  <c:v>20533.057312000001</c:v>
                </c:pt>
                <c:pt idx="34">
                  <c:v>21380.976118999999</c:v>
                </c:pt>
                <c:pt idx="35">
                  <c:v>21060.473612999998</c:v>
                </c:pt>
                <c:pt idx="36">
                  <c:v>23315.080559999999</c:v>
                </c:pt>
                <c:pt idx="37">
                  <c:v>25462.7</c:v>
                </c:pt>
              </c:numCache>
            </c:numRef>
          </c:val>
          <c:smooth val="0"/>
          <c:extLst>
            <c:ext xmlns:c16="http://schemas.microsoft.com/office/drawing/2014/chart" uri="{C3380CC4-5D6E-409C-BE32-E72D297353CC}">
              <c16:uniqueId val="{00000000-EF28-424D-9358-13146EC5E201}"/>
            </c:ext>
          </c:extLst>
        </c:ser>
        <c:dLbls>
          <c:showLegendKey val="0"/>
          <c:showVal val="0"/>
          <c:showCatName val="0"/>
          <c:showSerName val="0"/>
          <c:showPercent val="0"/>
          <c:showBubbleSize val="0"/>
        </c:dLbls>
        <c:marker val="1"/>
        <c:smooth val="0"/>
        <c:axId val="1091632191"/>
        <c:axId val="1091634591"/>
      </c:lineChart>
      <c:lineChart>
        <c:grouping val="standard"/>
        <c:varyColors val="0"/>
        <c:ser>
          <c:idx val="1"/>
          <c:order val="1"/>
          <c:tx>
            <c:strRef>
              <c:f>'USA no exclusion with interests'!$I$1</c:f>
              <c:strCache>
                <c:ptCount val="1"/>
                <c:pt idx="0">
                  <c:v>Long term interest rates (%)</c:v>
                </c:pt>
              </c:strCache>
            </c:strRef>
          </c:tx>
          <c:spPr>
            <a:ln w="28575" cap="rnd">
              <a:solidFill>
                <a:schemeClr val="accent3"/>
              </a:solidFill>
              <a:round/>
            </a:ln>
            <a:effectLst/>
          </c:spPr>
          <c:marker>
            <c:symbol val="none"/>
          </c:marker>
          <c:val>
            <c:numRef>
              <c:f>'USA no exclusion with interests'!$I$2:$I$39</c:f>
              <c:numCache>
                <c:formatCode>General</c:formatCode>
                <c:ptCount val="38"/>
                <c:pt idx="0">
                  <c:v>10.623329999999999</c:v>
                </c:pt>
                <c:pt idx="1">
                  <c:v>7.6825000000000001</c:v>
                </c:pt>
                <c:pt idx="2">
                  <c:v>8.3841669999999997</c:v>
                </c:pt>
                <c:pt idx="3">
                  <c:v>8.845834</c:v>
                </c:pt>
                <c:pt idx="4">
                  <c:v>8.4983330000000006</c:v>
                </c:pt>
                <c:pt idx="5">
                  <c:v>8.5500000000000007</c:v>
                </c:pt>
                <c:pt idx="6">
                  <c:v>7.858333</c:v>
                </c:pt>
                <c:pt idx="7">
                  <c:v>7.01</c:v>
                </c:pt>
                <c:pt idx="8">
                  <c:v>5.8733329999999997</c:v>
                </c:pt>
                <c:pt idx="9">
                  <c:v>7.08</c:v>
                </c:pt>
                <c:pt idx="10">
                  <c:v>6.58</c:v>
                </c:pt>
                <c:pt idx="11">
                  <c:v>6.4383340000000002</c:v>
                </c:pt>
                <c:pt idx="12">
                  <c:v>6.3525</c:v>
                </c:pt>
                <c:pt idx="13">
                  <c:v>5.2641669999999996</c:v>
                </c:pt>
                <c:pt idx="14">
                  <c:v>5.6366670000000001</c:v>
                </c:pt>
                <c:pt idx="15">
                  <c:v>6.0291670000000002</c:v>
                </c:pt>
                <c:pt idx="16">
                  <c:v>5.0175000000000001</c:v>
                </c:pt>
                <c:pt idx="17">
                  <c:v>4.6108330000000004</c:v>
                </c:pt>
                <c:pt idx="18">
                  <c:v>4.0149999999999997</c:v>
                </c:pt>
                <c:pt idx="19">
                  <c:v>4.2741670000000003</c:v>
                </c:pt>
                <c:pt idx="20">
                  <c:v>4.29</c:v>
                </c:pt>
                <c:pt idx="21">
                  <c:v>4.7916670000000003</c:v>
                </c:pt>
                <c:pt idx="22">
                  <c:v>4.6291669999999998</c:v>
                </c:pt>
                <c:pt idx="23">
                  <c:v>3.6666669999999999</c:v>
                </c:pt>
                <c:pt idx="24">
                  <c:v>3.2566670000000002</c:v>
                </c:pt>
                <c:pt idx="25">
                  <c:v>3.2141670000000002</c:v>
                </c:pt>
                <c:pt idx="26">
                  <c:v>2.7858329999999998</c:v>
                </c:pt>
                <c:pt idx="27">
                  <c:v>1.8025</c:v>
                </c:pt>
                <c:pt idx="28">
                  <c:v>2.3508330000000002</c:v>
                </c:pt>
                <c:pt idx="29">
                  <c:v>2.5408330000000001</c:v>
                </c:pt>
                <c:pt idx="30">
                  <c:v>2.1358329999999999</c:v>
                </c:pt>
                <c:pt idx="31">
                  <c:v>1.8416669999999999</c:v>
                </c:pt>
                <c:pt idx="32">
                  <c:v>2.33</c:v>
                </c:pt>
                <c:pt idx="33">
                  <c:v>2.91</c:v>
                </c:pt>
                <c:pt idx="34">
                  <c:v>2.1441669999999999</c:v>
                </c:pt>
                <c:pt idx="35">
                  <c:v>0.89416660000000003</c:v>
                </c:pt>
                <c:pt idx="36">
                  <c:v>1.4424999999999999</c:v>
                </c:pt>
                <c:pt idx="37">
                  <c:v>2.951667</c:v>
                </c:pt>
              </c:numCache>
            </c:numRef>
          </c:val>
          <c:smooth val="0"/>
          <c:extLst>
            <c:ext xmlns:c16="http://schemas.microsoft.com/office/drawing/2014/chart" uri="{C3380CC4-5D6E-409C-BE32-E72D297353CC}">
              <c16:uniqueId val="{00000001-EF28-424D-9358-13146EC5E201}"/>
            </c:ext>
          </c:extLst>
        </c:ser>
        <c:dLbls>
          <c:showLegendKey val="0"/>
          <c:showVal val="0"/>
          <c:showCatName val="0"/>
          <c:showSerName val="0"/>
          <c:showPercent val="0"/>
          <c:showBubbleSize val="0"/>
        </c:dLbls>
        <c:marker val="1"/>
        <c:smooth val="0"/>
        <c:axId val="1202296799"/>
        <c:axId val="1202286719"/>
      </c:lineChart>
      <c:catAx>
        <c:axId val="10916321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091634591"/>
        <c:crosses val="autoZero"/>
        <c:auto val="1"/>
        <c:lblAlgn val="ctr"/>
        <c:lblOffset val="100"/>
        <c:noMultiLvlLbl val="0"/>
      </c:catAx>
      <c:valAx>
        <c:axId val="109163459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091632191"/>
        <c:crosses val="autoZero"/>
        <c:crossBetween val="between"/>
      </c:valAx>
      <c:valAx>
        <c:axId val="1202286719"/>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202296799"/>
        <c:crosses val="max"/>
        <c:crossBetween val="between"/>
      </c:valAx>
      <c:catAx>
        <c:axId val="1202296799"/>
        <c:scaling>
          <c:orientation val="minMax"/>
        </c:scaling>
        <c:delete val="1"/>
        <c:axPos val="b"/>
        <c:majorTickMark val="out"/>
        <c:minorTickMark val="none"/>
        <c:tickLblPos val="nextTo"/>
        <c:crossAx val="120228671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3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300" b="1"/>
              <a:t>GDP vs Long-term interest rates - </a:t>
            </a:r>
          </a:p>
          <a:p>
            <a:pPr algn="ctr" rtl="0">
              <a:defRPr sz="1300" b="1"/>
            </a:pPr>
            <a:r>
              <a:rPr lang="en-US" sz="1300" b="1"/>
              <a:t>Netherlands</a:t>
            </a:r>
          </a:p>
        </c:rich>
      </c:tx>
      <c:overlay val="0"/>
      <c:spPr>
        <a:noFill/>
        <a:ln>
          <a:noFill/>
        </a:ln>
        <a:effectLst/>
      </c:spPr>
      <c:txPr>
        <a:bodyPr rot="0" spcFirstLastPara="1" vertOverflow="ellipsis" vert="horz" wrap="square" anchor="ctr" anchorCtr="1"/>
        <a:lstStyle/>
        <a:p>
          <a:pPr algn="ctr" rtl="0">
            <a:defRPr sz="13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NETHERLANDS!$C$1</c:f>
              <c:strCache>
                <c:ptCount val="1"/>
                <c:pt idx="0">
                  <c:v>GDP in bil. USD</c:v>
                </c:pt>
              </c:strCache>
            </c:strRef>
          </c:tx>
          <c:spPr>
            <a:ln w="28575" cap="rnd">
              <a:solidFill>
                <a:schemeClr val="accent1"/>
              </a:solidFill>
              <a:round/>
            </a:ln>
            <a:effectLst/>
          </c:spPr>
          <c:marker>
            <c:symbol val="none"/>
          </c:marker>
          <c:cat>
            <c:strRef>
              <c:f>NETHERLANDS!$A$2:$A$36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2010</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NETHERLANDS!$C$2:$C$36</c:f>
              <c:numCache>
                <c:formatCode>General</c:formatCode>
                <c:ptCount val="35"/>
                <c:pt idx="0">
                  <c:v>261.91050841788382</c:v>
                </c:pt>
                <c:pt idx="1">
                  <c:v>258.33670580899928</c:v>
                </c:pt>
                <c:pt idx="2">
                  <c:v>318.33051192060992</c:v>
                </c:pt>
                <c:pt idx="3">
                  <c:v>327.5003276756247</c:v>
                </c:pt>
                <c:pt idx="4">
                  <c:v>362.96287218045109</c:v>
                </c:pt>
                <c:pt idx="5">
                  <c:v>353.55016967252021</c:v>
                </c:pt>
                <c:pt idx="6">
                  <c:v>379.1302603220729</c:v>
                </c:pt>
                <c:pt idx="7">
                  <c:v>452.30167444413939</c:v>
                </c:pt>
                <c:pt idx="8">
                  <c:v>450.49019607843132</c:v>
                </c:pt>
                <c:pt idx="9">
                  <c:v>416.81274000451776</c:v>
                </c:pt>
                <c:pt idx="10">
                  <c:v>438.00822039546767</c:v>
                </c:pt>
                <c:pt idx="11">
                  <c:v>447.04952304980793</c:v>
                </c:pt>
                <c:pt idx="12">
                  <c:v>417.4793374447068</c:v>
                </c:pt>
                <c:pt idx="13">
                  <c:v>431.58685236968557</c:v>
                </c:pt>
                <c:pt idx="14">
                  <c:v>473.86198007098125</c:v>
                </c:pt>
                <c:pt idx="15">
                  <c:v>580.07036070195954</c:v>
                </c:pt>
                <c:pt idx="16">
                  <c:v>658.38008154517547</c:v>
                </c:pt>
                <c:pt idx="17">
                  <c:v>685.348181515953</c:v>
                </c:pt>
                <c:pt idx="18">
                  <c:v>733.95526989882251</c:v>
                </c:pt>
                <c:pt idx="19">
                  <c:v>848.55888754117916</c:v>
                </c:pt>
                <c:pt idx="20">
                  <c:v>951.86999786406227</c:v>
                </c:pt>
                <c:pt idx="21">
                  <c:v>871.51863804921811</c:v>
                </c:pt>
                <c:pt idx="22">
                  <c:v>847.38085901668853</c:v>
                </c:pt>
                <c:pt idx="23">
                  <c:v>905.27062633269293</c:v>
                </c:pt>
                <c:pt idx="24">
                  <c:v>838.92331991953154</c:v>
                </c:pt>
                <c:pt idx="25">
                  <c:v>877.17282453451924</c:v>
                </c:pt>
                <c:pt idx="26">
                  <c:v>892.16798671370816</c:v>
                </c:pt>
                <c:pt idx="27">
                  <c:v>765.57277063437459</c:v>
                </c:pt>
                <c:pt idx="28">
                  <c:v>784.06043024010148</c:v>
                </c:pt>
                <c:pt idx="29">
                  <c:v>833.86964168706777</c:v>
                </c:pt>
                <c:pt idx="30">
                  <c:v>914.04343817959091</c:v>
                </c:pt>
                <c:pt idx="31">
                  <c:v>910.19434756860971</c:v>
                </c:pt>
                <c:pt idx="32">
                  <c:v>909.79346666146557</c:v>
                </c:pt>
                <c:pt idx="33">
                  <c:v>1011.7988530619992</c:v>
                </c:pt>
                <c:pt idx="34">
                  <c:v>991.11463552918678</c:v>
                </c:pt>
              </c:numCache>
            </c:numRef>
          </c:val>
          <c:smooth val="0"/>
          <c:extLst>
            <c:ext xmlns:c16="http://schemas.microsoft.com/office/drawing/2014/chart" uri="{C3380CC4-5D6E-409C-BE32-E72D297353CC}">
              <c16:uniqueId val="{00000000-BA08-41F6-8099-3E0430B9555F}"/>
            </c:ext>
          </c:extLst>
        </c:ser>
        <c:dLbls>
          <c:showLegendKey val="0"/>
          <c:showVal val="0"/>
          <c:showCatName val="0"/>
          <c:showSerName val="0"/>
          <c:showPercent val="0"/>
          <c:showBubbleSize val="0"/>
        </c:dLbls>
        <c:marker val="1"/>
        <c:smooth val="0"/>
        <c:axId val="1199156240"/>
        <c:axId val="1199148560"/>
      </c:lineChart>
      <c:lineChart>
        <c:grouping val="standard"/>
        <c:varyColors val="0"/>
        <c:ser>
          <c:idx val="1"/>
          <c:order val="1"/>
          <c:tx>
            <c:strRef>
              <c:f>NETHERLANDS!$E$1</c:f>
              <c:strCache>
                <c:ptCount val="1"/>
                <c:pt idx="0">
                  <c:v>Long-term interest rates (%)</c:v>
                </c:pt>
              </c:strCache>
            </c:strRef>
          </c:tx>
          <c:spPr>
            <a:ln w="28575" cap="rnd">
              <a:solidFill>
                <a:schemeClr val="accent3"/>
              </a:solidFill>
              <a:round/>
            </a:ln>
            <a:effectLst/>
          </c:spPr>
          <c:marker>
            <c:symbol val="none"/>
          </c:marker>
          <c:cat>
            <c:strRef>
              <c:f>NETHERLANDS!$A$2:$A$36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2010</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NETHERLANDS!$E$2:$E$36</c:f>
              <c:numCache>
                <c:formatCode>General</c:formatCode>
                <c:ptCount val="35"/>
                <c:pt idx="0">
                  <c:v>6.4158330000000001</c:v>
                </c:pt>
                <c:pt idx="1">
                  <c:v>7.2183330000000003</c:v>
                </c:pt>
                <c:pt idx="2">
                  <c:v>8.9208339999999993</c:v>
                </c:pt>
                <c:pt idx="3">
                  <c:v>8.7391660000000009</c:v>
                </c:pt>
                <c:pt idx="4">
                  <c:v>8.1024999999999991</c:v>
                </c:pt>
                <c:pt idx="5">
                  <c:v>6.359083</c:v>
                </c:pt>
                <c:pt idx="6">
                  <c:v>6.8632499999999999</c:v>
                </c:pt>
                <c:pt idx="7">
                  <c:v>6.899667</c:v>
                </c:pt>
                <c:pt idx="8">
                  <c:v>6.1499170000000003</c:v>
                </c:pt>
                <c:pt idx="9">
                  <c:v>5.5771670000000002</c:v>
                </c:pt>
                <c:pt idx="10">
                  <c:v>4.6316670000000002</c:v>
                </c:pt>
                <c:pt idx="11">
                  <c:v>4.6284999999999998</c:v>
                </c:pt>
                <c:pt idx="12">
                  <c:v>5.4033329999999999</c:v>
                </c:pt>
                <c:pt idx="13">
                  <c:v>4.9569999999999999</c:v>
                </c:pt>
                <c:pt idx="14">
                  <c:v>4.89025</c:v>
                </c:pt>
                <c:pt idx="15">
                  <c:v>4.1231669999999996</c:v>
                </c:pt>
                <c:pt idx="16">
                  <c:v>4.0949999999999998</c:v>
                </c:pt>
                <c:pt idx="17">
                  <c:v>3.3739170000000001</c:v>
                </c:pt>
                <c:pt idx="18">
                  <c:v>3.7816670000000001</c:v>
                </c:pt>
                <c:pt idx="19">
                  <c:v>4.28775</c:v>
                </c:pt>
                <c:pt idx="20">
                  <c:v>4.2277500000000003</c:v>
                </c:pt>
                <c:pt idx="21">
                  <c:v>3.686833</c:v>
                </c:pt>
                <c:pt idx="22">
                  <c:v>2.9900829999999998</c:v>
                </c:pt>
                <c:pt idx="23">
                  <c:v>2.9885830000000002</c:v>
                </c:pt>
                <c:pt idx="24">
                  <c:v>1.93225</c:v>
                </c:pt>
                <c:pt idx="25">
                  <c:v>1.960583</c:v>
                </c:pt>
                <c:pt idx="26">
                  <c:v>1.4546669999999999</c:v>
                </c:pt>
                <c:pt idx="27">
                  <c:v>0.69033330000000004</c:v>
                </c:pt>
                <c:pt idx="28">
                  <c:v>0.29108329999999999</c:v>
                </c:pt>
                <c:pt idx="29">
                  <c:v>0.52208330000000003</c:v>
                </c:pt>
                <c:pt idx="30">
                  <c:v>0.57691669999999995</c:v>
                </c:pt>
                <c:pt idx="31">
                  <c:v>-7.016667E-2</c:v>
                </c:pt>
                <c:pt idx="32">
                  <c:v>-0.37683329999999998</c:v>
                </c:pt>
                <c:pt idx="33">
                  <c:v>-0.32808330000000002</c:v>
                </c:pt>
                <c:pt idx="34">
                  <c:v>1.377667</c:v>
                </c:pt>
              </c:numCache>
            </c:numRef>
          </c:val>
          <c:smooth val="0"/>
          <c:extLst>
            <c:ext xmlns:c16="http://schemas.microsoft.com/office/drawing/2014/chart" uri="{C3380CC4-5D6E-409C-BE32-E72D297353CC}">
              <c16:uniqueId val="{00000001-BA08-41F6-8099-3E0430B9555F}"/>
            </c:ext>
          </c:extLst>
        </c:ser>
        <c:dLbls>
          <c:showLegendKey val="0"/>
          <c:showVal val="0"/>
          <c:showCatName val="0"/>
          <c:showSerName val="0"/>
          <c:showPercent val="0"/>
          <c:showBubbleSize val="0"/>
        </c:dLbls>
        <c:marker val="1"/>
        <c:smooth val="0"/>
        <c:axId val="1199234960"/>
        <c:axId val="1199236400"/>
      </c:lineChart>
      <c:catAx>
        <c:axId val="1199156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148560"/>
        <c:crosses val="autoZero"/>
        <c:auto val="1"/>
        <c:lblAlgn val="ctr"/>
        <c:lblOffset val="100"/>
        <c:noMultiLvlLbl val="0"/>
      </c:catAx>
      <c:valAx>
        <c:axId val="11991485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156240"/>
        <c:crosses val="autoZero"/>
        <c:crossBetween val="between"/>
      </c:valAx>
      <c:valAx>
        <c:axId val="119923640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234960"/>
        <c:crosses val="max"/>
        <c:crossBetween val="between"/>
      </c:valAx>
      <c:catAx>
        <c:axId val="1199234960"/>
        <c:scaling>
          <c:orientation val="minMax"/>
        </c:scaling>
        <c:delete val="1"/>
        <c:axPos val="b"/>
        <c:numFmt formatCode="General" sourceLinked="1"/>
        <c:majorTickMark val="out"/>
        <c:minorTickMark val="none"/>
        <c:tickLblPos val="nextTo"/>
        <c:crossAx val="119923640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JAPAN</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JAPAN!$D$1</c:f>
              <c:strCache>
                <c:ptCount val="1"/>
                <c:pt idx="0">
                  <c:v>N° of M&amp;A deals</c:v>
                </c:pt>
              </c:strCache>
            </c:strRef>
          </c:tx>
          <c:spPr>
            <a:ln w="28575" cap="rnd">
              <a:solidFill>
                <a:schemeClr val="accent1"/>
              </a:solidFill>
              <a:round/>
            </a:ln>
            <a:effectLst/>
          </c:spPr>
          <c:marker>
            <c:symbol val="none"/>
          </c:marker>
          <c:cat>
            <c:strRef>
              <c:f>JAPAN!$A$2:$A$36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JAPAN!$D$2:$D$36</c:f>
              <c:numCache>
                <c:formatCode>#,##0</c:formatCode>
                <c:ptCount val="35"/>
                <c:pt idx="0">
                  <c:v>182</c:v>
                </c:pt>
                <c:pt idx="1">
                  <c:v>297</c:v>
                </c:pt>
                <c:pt idx="2">
                  <c:v>462</c:v>
                </c:pt>
                <c:pt idx="3">
                  <c:v>362</c:v>
                </c:pt>
                <c:pt idx="4">
                  <c:v>185</c:v>
                </c:pt>
                <c:pt idx="5">
                  <c:v>145</c:v>
                </c:pt>
                <c:pt idx="6">
                  <c:v>157</c:v>
                </c:pt>
                <c:pt idx="7">
                  <c:v>180</c:v>
                </c:pt>
                <c:pt idx="8">
                  <c:v>487</c:v>
                </c:pt>
                <c:pt idx="9">
                  <c:v>485</c:v>
                </c:pt>
                <c:pt idx="10">
                  <c:v>608</c:v>
                </c:pt>
                <c:pt idx="11">
                  <c:v>1464</c:v>
                </c:pt>
                <c:pt idx="12">
                  <c:v>1824</c:v>
                </c:pt>
                <c:pt idx="13">
                  <c:v>1588</c:v>
                </c:pt>
                <c:pt idx="14">
                  <c:v>1756</c:v>
                </c:pt>
                <c:pt idx="15">
                  <c:v>1976</c:v>
                </c:pt>
                <c:pt idx="16">
                  <c:v>2281</c:v>
                </c:pt>
                <c:pt idx="17">
                  <c:v>2893</c:v>
                </c:pt>
                <c:pt idx="18">
                  <c:v>2902</c:v>
                </c:pt>
                <c:pt idx="19">
                  <c:v>3043</c:v>
                </c:pt>
                <c:pt idx="20">
                  <c:v>2973</c:v>
                </c:pt>
                <c:pt idx="21">
                  <c:v>2815</c:v>
                </c:pt>
                <c:pt idx="22">
                  <c:v>2585</c:v>
                </c:pt>
                <c:pt idx="23">
                  <c:v>2385</c:v>
                </c:pt>
                <c:pt idx="24">
                  <c:v>2589</c:v>
                </c:pt>
                <c:pt idx="25">
                  <c:v>2565</c:v>
                </c:pt>
                <c:pt idx="26">
                  <c:v>2573</c:v>
                </c:pt>
                <c:pt idx="27">
                  <c:v>2866</c:v>
                </c:pt>
                <c:pt idx="28">
                  <c:v>2970</c:v>
                </c:pt>
                <c:pt idx="29">
                  <c:v>3208</c:v>
                </c:pt>
                <c:pt idx="30">
                  <c:v>1997</c:v>
                </c:pt>
                <c:pt idx="31">
                  <c:v>1795</c:v>
                </c:pt>
                <c:pt idx="32">
                  <c:v>1648</c:v>
                </c:pt>
                <c:pt idx="33">
                  <c:v>1566</c:v>
                </c:pt>
                <c:pt idx="34">
                  <c:v>1729</c:v>
                </c:pt>
              </c:numCache>
            </c:numRef>
          </c:val>
          <c:smooth val="0"/>
          <c:extLst>
            <c:ext xmlns:c16="http://schemas.microsoft.com/office/drawing/2014/chart" uri="{C3380CC4-5D6E-409C-BE32-E72D297353CC}">
              <c16:uniqueId val="{00000000-1C19-425C-9278-15D6A966BB9C}"/>
            </c:ext>
          </c:extLst>
        </c:ser>
        <c:ser>
          <c:idx val="1"/>
          <c:order val="1"/>
          <c:tx>
            <c:strRef>
              <c:f>JAPAN!$B$1</c:f>
              <c:strCache>
                <c:ptCount val="1"/>
                <c:pt idx="0">
                  <c:v>N° of VC deals</c:v>
                </c:pt>
              </c:strCache>
            </c:strRef>
          </c:tx>
          <c:spPr>
            <a:ln w="28575" cap="rnd">
              <a:solidFill>
                <a:schemeClr val="accent3"/>
              </a:solidFill>
              <a:round/>
            </a:ln>
            <a:effectLst/>
          </c:spPr>
          <c:marker>
            <c:symbol val="none"/>
          </c:marker>
          <c:cat>
            <c:strRef>
              <c:f>JAPAN!$A$2:$A$36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JAPAN!$B$2:$B$36</c:f>
              <c:numCache>
                <c:formatCode>General</c:formatCode>
                <c:ptCount val="35"/>
                <c:pt idx="2">
                  <c:v>74</c:v>
                </c:pt>
                <c:pt idx="3">
                  <c:v>12</c:v>
                </c:pt>
                <c:pt idx="4">
                  <c:v>2</c:v>
                </c:pt>
                <c:pt idx="5">
                  <c:v>12</c:v>
                </c:pt>
                <c:pt idx="6">
                  <c:v>26</c:v>
                </c:pt>
                <c:pt idx="7">
                  <c:v>20</c:v>
                </c:pt>
                <c:pt idx="8">
                  <c:v>202</c:v>
                </c:pt>
                <c:pt idx="9">
                  <c:v>146</c:v>
                </c:pt>
                <c:pt idx="10">
                  <c:v>202</c:v>
                </c:pt>
                <c:pt idx="11">
                  <c:v>214</c:v>
                </c:pt>
                <c:pt idx="12">
                  <c:v>436</c:v>
                </c:pt>
                <c:pt idx="13">
                  <c:v>76</c:v>
                </c:pt>
                <c:pt idx="14">
                  <c:v>36</c:v>
                </c:pt>
                <c:pt idx="15">
                  <c:v>68</c:v>
                </c:pt>
                <c:pt idx="16">
                  <c:v>48</c:v>
                </c:pt>
                <c:pt idx="17">
                  <c:v>52</c:v>
                </c:pt>
                <c:pt idx="18">
                  <c:v>80</c:v>
                </c:pt>
                <c:pt idx="19">
                  <c:v>154</c:v>
                </c:pt>
                <c:pt idx="20">
                  <c:v>130</c:v>
                </c:pt>
                <c:pt idx="21">
                  <c:v>114</c:v>
                </c:pt>
                <c:pt idx="22">
                  <c:v>164</c:v>
                </c:pt>
                <c:pt idx="23">
                  <c:v>354</c:v>
                </c:pt>
                <c:pt idx="24">
                  <c:v>430</c:v>
                </c:pt>
                <c:pt idx="25">
                  <c:v>230</c:v>
                </c:pt>
                <c:pt idx="26">
                  <c:v>250</c:v>
                </c:pt>
                <c:pt idx="27">
                  <c:v>208</c:v>
                </c:pt>
                <c:pt idx="28">
                  <c:v>216</c:v>
                </c:pt>
                <c:pt idx="29">
                  <c:v>98</c:v>
                </c:pt>
                <c:pt idx="30">
                  <c:v>152</c:v>
                </c:pt>
                <c:pt idx="31">
                  <c:v>212</c:v>
                </c:pt>
                <c:pt idx="32">
                  <c:v>1008</c:v>
                </c:pt>
                <c:pt idx="33">
                  <c:v>1666</c:v>
                </c:pt>
                <c:pt idx="34">
                  <c:v>2046</c:v>
                </c:pt>
              </c:numCache>
            </c:numRef>
          </c:val>
          <c:smooth val="0"/>
          <c:extLst>
            <c:ext xmlns:c16="http://schemas.microsoft.com/office/drawing/2014/chart" uri="{C3380CC4-5D6E-409C-BE32-E72D297353CC}">
              <c16:uniqueId val="{00000001-1C19-425C-9278-15D6A966BB9C}"/>
            </c:ext>
          </c:extLst>
        </c:ser>
        <c:dLbls>
          <c:showLegendKey val="0"/>
          <c:showVal val="0"/>
          <c:showCatName val="0"/>
          <c:showSerName val="0"/>
          <c:showPercent val="0"/>
          <c:showBubbleSize val="0"/>
        </c:dLbls>
        <c:smooth val="0"/>
        <c:axId val="1523156479"/>
        <c:axId val="703225727"/>
      </c:lineChart>
      <c:catAx>
        <c:axId val="15231564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03225727"/>
        <c:crosses val="autoZero"/>
        <c:auto val="1"/>
        <c:lblAlgn val="ctr"/>
        <c:lblOffset val="100"/>
        <c:noMultiLvlLbl val="0"/>
      </c:catAx>
      <c:valAx>
        <c:axId val="70322572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2315647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JAPAN</a:t>
            </a:r>
          </a:p>
        </c:rich>
      </c:tx>
      <c:overlay val="0"/>
      <c:spPr>
        <a:noFill/>
        <a:ln>
          <a:noFill/>
        </a:ln>
        <a:effectLst/>
      </c:spPr>
      <c:txPr>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v>M&amp;A Value in bil. USD</c:v>
          </c:tx>
          <c:spPr>
            <a:ln w="28575" cap="rnd">
              <a:solidFill>
                <a:schemeClr val="accent1"/>
              </a:solidFill>
              <a:round/>
            </a:ln>
            <a:effectLst/>
          </c:spPr>
          <c:marker>
            <c:symbol val="none"/>
          </c:marker>
          <c:cat>
            <c:strRef>
              <c:f>JAPAN!$A$2:$A$36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JAPAN!$H$2:$H$36</c:f>
              <c:numCache>
                <c:formatCode>#,##0.00</c:formatCode>
                <c:ptCount val="35"/>
                <c:pt idx="0">
                  <c:v>17.77</c:v>
                </c:pt>
                <c:pt idx="1">
                  <c:v>43.22</c:v>
                </c:pt>
                <c:pt idx="2">
                  <c:v>42.83</c:v>
                </c:pt>
                <c:pt idx="3">
                  <c:v>8.6</c:v>
                </c:pt>
                <c:pt idx="4">
                  <c:v>7.47</c:v>
                </c:pt>
                <c:pt idx="5">
                  <c:v>7.04</c:v>
                </c:pt>
                <c:pt idx="6">
                  <c:v>5.84</c:v>
                </c:pt>
                <c:pt idx="7">
                  <c:v>44.82</c:v>
                </c:pt>
                <c:pt idx="8">
                  <c:v>11.94</c:v>
                </c:pt>
                <c:pt idx="9">
                  <c:v>15.96</c:v>
                </c:pt>
                <c:pt idx="10">
                  <c:v>20.74</c:v>
                </c:pt>
                <c:pt idx="11">
                  <c:v>220.39</c:v>
                </c:pt>
                <c:pt idx="12">
                  <c:v>139.63999999999999</c:v>
                </c:pt>
                <c:pt idx="13">
                  <c:v>65.25</c:v>
                </c:pt>
                <c:pt idx="14">
                  <c:v>50.5</c:v>
                </c:pt>
                <c:pt idx="15">
                  <c:v>68.78</c:v>
                </c:pt>
                <c:pt idx="16">
                  <c:v>116.81</c:v>
                </c:pt>
                <c:pt idx="17">
                  <c:v>188.68</c:v>
                </c:pt>
                <c:pt idx="18">
                  <c:v>123.72</c:v>
                </c:pt>
                <c:pt idx="19">
                  <c:v>137.13999999999999</c:v>
                </c:pt>
                <c:pt idx="20">
                  <c:v>130.49</c:v>
                </c:pt>
                <c:pt idx="21">
                  <c:v>109.37</c:v>
                </c:pt>
                <c:pt idx="22">
                  <c:v>111.56</c:v>
                </c:pt>
                <c:pt idx="23">
                  <c:v>131.01</c:v>
                </c:pt>
                <c:pt idx="24">
                  <c:v>162.27000000000001</c:v>
                </c:pt>
                <c:pt idx="25">
                  <c:v>114.17</c:v>
                </c:pt>
                <c:pt idx="26">
                  <c:v>112.69</c:v>
                </c:pt>
                <c:pt idx="27">
                  <c:v>162.32</c:v>
                </c:pt>
                <c:pt idx="28">
                  <c:v>150.97999999999999</c:v>
                </c:pt>
                <c:pt idx="29">
                  <c:v>127.08</c:v>
                </c:pt>
                <c:pt idx="30">
                  <c:v>203.4295642859999</c:v>
                </c:pt>
                <c:pt idx="31">
                  <c:v>181.32189993150001</c:v>
                </c:pt>
                <c:pt idx="32">
                  <c:v>130.99403973939999</c:v>
                </c:pt>
                <c:pt idx="33">
                  <c:v>114.10514979339999</c:v>
                </c:pt>
                <c:pt idx="34">
                  <c:v>110.0336741104999</c:v>
                </c:pt>
              </c:numCache>
            </c:numRef>
          </c:val>
          <c:smooth val="0"/>
          <c:extLst>
            <c:ext xmlns:c16="http://schemas.microsoft.com/office/drawing/2014/chart" uri="{C3380CC4-5D6E-409C-BE32-E72D297353CC}">
              <c16:uniqueId val="{00000000-8730-477F-A4BD-CAE1EBAFB73C}"/>
            </c:ext>
          </c:extLst>
        </c:ser>
        <c:dLbls>
          <c:showLegendKey val="0"/>
          <c:showVal val="0"/>
          <c:showCatName val="0"/>
          <c:showSerName val="0"/>
          <c:showPercent val="0"/>
          <c:showBubbleSize val="0"/>
        </c:dLbls>
        <c:marker val="1"/>
        <c:smooth val="0"/>
        <c:axId val="579420576"/>
        <c:axId val="1205785584"/>
      </c:lineChart>
      <c:lineChart>
        <c:grouping val="standard"/>
        <c:varyColors val="0"/>
        <c:ser>
          <c:idx val="1"/>
          <c:order val="1"/>
          <c:tx>
            <c:v>VC Equity Value in bil. USD</c:v>
          </c:tx>
          <c:spPr>
            <a:ln w="28575" cap="rnd">
              <a:solidFill>
                <a:schemeClr val="accent3"/>
              </a:solidFill>
              <a:round/>
            </a:ln>
            <a:effectLst/>
          </c:spPr>
          <c:marker>
            <c:symbol val="none"/>
          </c:marker>
          <c:cat>
            <c:strRef>
              <c:f>JAPAN!$A$2:$A$36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JAPAN!$F$2:$F$36</c:f>
              <c:numCache>
                <c:formatCode>General</c:formatCode>
                <c:ptCount val="35"/>
                <c:pt idx="2">
                  <c:v>0.1072</c:v>
                </c:pt>
                <c:pt idx="3">
                  <c:v>2.4119999999999999E-2</c:v>
                </c:pt>
                <c:pt idx="4">
                  <c:v>0.01</c:v>
                </c:pt>
                <c:pt idx="5">
                  <c:v>1.2539999999999999E-2</c:v>
                </c:pt>
                <c:pt idx="6">
                  <c:v>6.003E-2</c:v>
                </c:pt>
                <c:pt idx="7">
                  <c:v>1.5559999999999999E-2</c:v>
                </c:pt>
                <c:pt idx="8">
                  <c:v>0.16253999999999999</c:v>
                </c:pt>
                <c:pt idx="9">
                  <c:v>6.1829999999999996E-2</c:v>
                </c:pt>
                <c:pt idx="10">
                  <c:v>9.7579999999999986E-2</c:v>
                </c:pt>
                <c:pt idx="11">
                  <c:v>0.47726000000000002</c:v>
                </c:pt>
                <c:pt idx="12">
                  <c:v>3.1532800000000001</c:v>
                </c:pt>
                <c:pt idx="13">
                  <c:v>1.3285</c:v>
                </c:pt>
                <c:pt idx="14">
                  <c:v>0.30232000000000003</c:v>
                </c:pt>
                <c:pt idx="15">
                  <c:v>0.72903000000000007</c:v>
                </c:pt>
                <c:pt idx="16">
                  <c:v>0.62961999999999996</c:v>
                </c:pt>
                <c:pt idx="17">
                  <c:v>0.46035000000000004</c:v>
                </c:pt>
                <c:pt idx="18">
                  <c:v>0.16772000000000004</c:v>
                </c:pt>
                <c:pt idx="19">
                  <c:v>0.68274000000000001</c:v>
                </c:pt>
                <c:pt idx="20">
                  <c:v>0.19189999999999999</c:v>
                </c:pt>
                <c:pt idx="21">
                  <c:v>0.45794000000000001</c:v>
                </c:pt>
                <c:pt idx="22">
                  <c:v>0.24021999999999996</c:v>
                </c:pt>
                <c:pt idx="23">
                  <c:v>0.88543000000000005</c:v>
                </c:pt>
                <c:pt idx="24">
                  <c:v>0.39359000000000005</c:v>
                </c:pt>
                <c:pt idx="25">
                  <c:v>2.4657399999999998</c:v>
                </c:pt>
                <c:pt idx="26">
                  <c:v>1.7080499999999998</c:v>
                </c:pt>
                <c:pt idx="27">
                  <c:v>1.2078499999999999</c:v>
                </c:pt>
                <c:pt idx="28">
                  <c:v>1.3054000000000001</c:v>
                </c:pt>
                <c:pt idx="29">
                  <c:v>0.78908</c:v>
                </c:pt>
                <c:pt idx="30">
                  <c:v>2.7440000000000002</c:v>
                </c:pt>
                <c:pt idx="31">
                  <c:v>2.4272799999999997</c:v>
                </c:pt>
                <c:pt idx="32">
                  <c:v>4.516</c:v>
                </c:pt>
                <c:pt idx="33">
                  <c:v>11.177989999999999</c:v>
                </c:pt>
                <c:pt idx="34">
                  <c:v>8.8134699999999988</c:v>
                </c:pt>
              </c:numCache>
            </c:numRef>
          </c:val>
          <c:smooth val="0"/>
          <c:extLst>
            <c:ext xmlns:c16="http://schemas.microsoft.com/office/drawing/2014/chart" uri="{C3380CC4-5D6E-409C-BE32-E72D297353CC}">
              <c16:uniqueId val="{00000001-8730-477F-A4BD-CAE1EBAFB73C}"/>
            </c:ext>
          </c:extLst>
        </c:ser>
        <c:dLbls>
          <c:showLegendKey val="0"/>
          <c:showVal val="0"/>
          <c:showCatName val="0"/>
          <c:showSerName val="0"/>
          <c:showPercent val="0"/>
          <c:showBubbleSize val="0"/>
        </c:dLbls>
        <c:marker val="1"/>
        <c:smooth val="0"/>
        <c:axId val="1198658928"/>
        <c:axId val="1941327712"/>
      </c:lineChart>
      <c:catAx>
        <c:axId val="579420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205785584"/>
        <c:crosses val="autoZero"/>
        <c:auto val="1"/>
        <c:lblAlgn val="ctr"/>
        <c:lblOffset val="100"/>
        <c:noMultiLvlLbl val="0"/>
      </c:catAx>
      <c:valAx>
        <c:axId val="12057855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420576"/>
        <c:crosses val="autoZero"/>
        <c:crossBetween val="between"/>
      </c:valAx>
      <c:valAx>
        <c:axId val="1941327712"/>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8658928"/>
        <c:crosses val="max"/>
        <c:crossBetween val="between"/>
      </c:valAx>
      <c:catAx>
        <c:axId val="1198658928"/>
        <c:scaling>
          <c:orientation val="minMax"/>
        </c:scaling>
        <c:delete val="1"/>
        <c:axPos val="b"/>
        <c:numFmt formatCode="General" sourceLinked="1"/>
        <c:majorTickMark val="out"/>
        <c:minorTickMark val="none"/>
        <c:tickLblPos val="nextTo"/>
        <c:crossAx val="19413277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GDP vs Long-term interest rates - Japan</a:t>
            </a:r>
          </a:p>
        </c:rich>
      </c:tx>
      <c:overlay val="0"/>
      <c:spPr>
        <a:noFill/>
        <a:ln>
          <a:noFill/>
        </a:ln>
        <a:effectLst/>
      </c:spPr>
      <c:txPr>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JAPAN!$C$1</c:f>
              <c:strCache>
                <c:ptCount val="1"/>
                <c:pt idx="0">
                  <c:v>GDP in bil. USD</c:v>
                </c:pt>
              </c:strCache>
            </c:strRef>
          </c:tx>
          <c:spPr>
            <a:ln w="28575" cap="rnd">
              <a:solidFill>
                <a:schemeClr val="accent1"/>
              </a:solidFill>
              <a:round/>
            </a:ln>
            <a:effectLst/>
          </c:spPr>
          <c:marker>
            <c:symbol val="none"/>
          </c:marker>
          <c:cat>
            <c:strRef>
              <c:f>JAPAN!$A$2:$A$36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JAPAN!$C$2:$C$36</c:f>
              <c:numCache>
                <c:formatCode>General</c:formatCode>
                <c:ptCount val="35"/>
                <c:pt idx="0">
                  <c:v>3071.683812149658</c:v>
                </c:pt>
                <c:pt idx="1">
                  <c:v>3054.9137972170283</c:v>
                </c:pt>
                <c:pt idx="2">
                  <c:v>3132.8176528480417</c:v>
                </c:pt>
                <c:pt idx="3">
                  <c:v>3584.4209640700697</c:v>
                </c:pt>
                <c:pt idx="4">
                  <c:v>3908.8084347052641</c:v>
                </c:pt>
                <c:pt idx="5">
                  <c:v>4454.1444444079034</c:v>
                </c:pt>
                <c:pt idx="6">
                  <c:v>4998.7972624432869</c:v>
                </c:pt>
                <c:pt idx="7">
                  <c:v>5545.5648921811462</c:v>
                </c:pt>
                <c:pt idx="8">
                  <c:v>4923.393495138771</c:v>
                </c:pt>
                <c:pt idx="9">
                  <c:v>4492.449998031876</c:v>
                </c:pt>
                <c:pt idx="10">
                  <c:v>4098.3626886593356</c:v>
                </c:pt>
                <c:pt idx="11">
                  <c:v>4635.9820205649694</c:v>
                </c:pt>
                <c:pt idx="12">
                  <c:v>4968.359152795656</c:v>
                </c:pt>
                <c:pt idx="13">
                  <c:v>4374.709984220015</c:v>
                </c:pt>
                <c:pt idx="14">
                  <c:v>4182.84540648862</c:v>
                </c:pt>
                <c:pt idx="15">
                  <c:v>4519.5630421837304</c:v>
                </c:pt>
                <c:pt idx="16">
                  <c:v>4893.1160056565586</c:v>
                </c:pt>
                <c:pt idx="17">
                  <c:v>4831.466523975977</c:v>
                </c:pt>
                <c:pt idx="18">
                  <c:v>4601.6626610300673</c:v>
                </c:pt>
                <c:pt idx="19">
                  <c:v>4579.7497859848163</c:v>
                </c:pt>
                <c:pt idx="20">
                  <c:v>5106.6794131375746</c:v>
                </c:pt>
                <c:pt idx="21">
                  <c:v>5289.4937349003949</c:v>
                </c:pt>
                <c:pt idx="22">
                  <c:v>5759.0717690131132</c:v>
                </c:pt>
                <c:pt idx="23">
                  <c:v>6233.1471723413488</c:v>
                </c:pt>
                <c:pt idx="24">
                  <c:v>6272.3629961050337</c:v>
                </c:pt>
                <c:pt idx="25">
                  <c:v>5212.3281811661845</c:v>
                </c:pt>
                <c:pt idx="26">
                  <c:v>4896.9944053532918</c:v>
                </c:pt>
                <c:pt idx="27">
                  <c:v>4444.9306519641796</c:v>
                </c:pt>
                <c:pt idx="28">
                  <c:v>5003.6776275442398</c:v>
                </c:pt>
                <c:pt idx="29">
                  <c:v>4930.8373691514216</c:v>
                </c:pt>
                <c:pt idx="30">
                  <c:v>5040.8809393248594</c:v>
                </c:pt>
                <c:pt idx="31">
                  <c:v>5117.9938530165082</c:v>
                </c:pt>
                <c:pt idx="32">
                  <c:v>5048.7895955894337</c:v>
                </c:pt>
                <c:pt idx="33">
                  <c:v>5005.5367367922936</c:v>
                </c:pt>
                <c:pt idx="34">
                  <c:v>4231.1412018631736</c:v>
                </c:pt>
              </c:numCache>
            </c:numRef>
          </c:val>
          <c:smooth val="0"/>
          <c:extLst>
            <c:ext xmlns:c16="http://schemas.microsoft.com/office/drawing/2014/chart" uri="{C3380CC4-5D6E-409C-BE32-E72D297353CC}">
              <c16:uniqueId val="{00000000-C807-430A-BDE4-DD4694F2D82F}"/>
            </c:ext>
          </c:extLst>
        </c:ser>
        <c:dLbls>
          <c:showLegendKey val="0"/>
          <c:showVal val="0"/>
          <c:showCatName val="0"/>
          <c:showSerName val="0"/>
          <c:showPercent val="0"/>
          <c:showBubbleSize val="0"/>
        </c:dLbls>
        <c:marker val="1"/>
        <c:smooth val="0"/>
        <c:axId val="1199235920"/>
        <c:axId val="1199237840"/>
      </c:lineChart>
      <c:lineChart>
        <c:grouping val="standard"/>
        <c:varyColors val="0"/>
        <c:ser>
          <c:idx val="1"/>
          <c:order val="1"/>
          <c:tx>
            <c:strRef>
              <c:f>JAPAN!$E$1</c:f>
              <c:strCache>
                <c:ptCount val="1"/>
                <c:pt idx="0">
                  <c:v>Long-term interest rates (%)</c:v>
                </c:pt>
              </c:strCache>
            </c:strRef>
          </c:tx>
          <c:spPr>
            <a:ln w="28575" cap="rnd">
              <a:solidFill>
                <a:schemeClr val="accent3"/>
              </a:solidFill>
              <a:round/>
            </a:ln>
            <a:effectLst/>
          </c:spPr>
          <c:marker>
            <c:symbol val="none"/>
          </c:marker>
          <c:cat>
            <c:strRef>
              <c:f>JAPAN!$A$2:$A$36</c:f>
              <c:strCache>
                <c:ptCount val="35"/>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pt idx="26">
                  <c:v>2014</c:v>
                </c:pt>
                <c:pt idx="27">
                  <c:v>2015</c:v>
                </c:pt>
                <c:pt idx="28">
                  <c:v>2016</c:v>
                </c:pt>
                <c:pt idx="29">
                  <c:v>2017</c:v>
                </c:pt>
                <c:pt idx="30">
                  <c:v>2018</c:v>
                </c:pt>
                <c:pt idx="31">
                  <c:v>2019</c:v>
                </c:pt>
                <c:pt idx="32">
                  <c:v>2020</c:v>
                </c:pt>
                <c:pt idx="33">
                  <c:v>2021</c:v>
                </c:pt>
                <c:pt idx="34">
                  <c:v>2022</c:v>
                </c:pt>
              </c:strCache>
            </c:strRef>
          </c:cat>
          <c:val>
            <c:numRef>
              <c:f>JAPAN!$E$2:$E$36</c:f>
              <c:numCache>
                <c:formatCode>General</c:formatCode>
                <c:ptCount val="35"/>
                <c:pt idx="1">
                  <c:v>5.1272500000000001</c:v>
                </c:pt>
                <c:pt idx="2">
                  <c:v>6.9599169999999999</c:v>
                </c:pt>
                <c:pt idx="3">
                  <c:v>6.3366670000000003</c:v>
                </c:pt>
                <c:pt idx="4">
                  <c:v>5.3265830000000003</c:v>
                </c:pt>
                <c:pt idx="5">
                  <c:v>4.3209169999999997</c:v>
                </c:pt>
                <c:pt idx="6">
                  <c:v>4.3633329999999999</c:v>
                </c:pt>
                <c:pt idx="7">
                  <c:v>3.4434999999999998</c:v>
                </c:pt>
                <c:pt idx="8">
                  <c:v>3.1015000000000001</c:v>
                </c:pt>
                <c:pt idx="9">
                  <c:v>2.3736670000000002</c:v>
                </c:pt>
                <c:pt idx="10">
                  <c:v>1.541417</c:v>
                </c:pt>
                <c:pt idx="11">
                  <c:v>1.7490000000000001</c:v>
                </c:pt>
                <c:pt idx="12">
                  <c:v>1.7444170000000001</c:v>
                </c:pt>
                <c:pt idx="13">
                  <c:v>1.319</c:v>
                </c:pt>
                <c:pt idx="14">
                  <c:v>1.2631669999999999</c:v>
                </c:pt>
                <c:pt idx="15">
                  <c:v>1.00325</c:v>
                </c:pt>
                <c:pt idx="16">
                  <c:v>1.492667</c:v>
                </c:pt>
                <c:pt idx="17">
                  <c:v>1.3547499999999999</c:v>
                </c:pt>
                <c:pt idx="18">
                  <c:v>1.7404999999999999</c:v>
                </c:pt>
                <c:pt idx="19">
                  <c:v>1.6655</c:v>
                </c:pt>
                <c:pt idx="20">
                  <c:v>1.467333</c:v>
                </c:pt>
                <c:pt idx="21">
                  <c:v>1.33375</c:v>
                </c:pt>
                <c:pt idx="22">
                  <c:v>1.148333</c:v>
                </c:pt>
                <c:pt idx="23">
                  <c:v>1.102417</c:v>
                </c:pt>
                <c:pt idx="24">
                  <c:v>0.83558330000000003</c:v>
                </c:pt>
                <c:pt idx="25">
                  <c:v>0.68966669999999997</c:v>
                </c:pt>
                <c:pt idx="26">
                  <c:v>0.5203333</c:v>
                </c:pt>
                <c:pt idx="27">
                  <c:v>0.35</c:v>
                </c:pt>
                <c:pt idx="28">
                  <c:v>-6.6250000000000003E-2</c:v>
                </c:pt>
                <c:pt idx="29">
                  <c:v>5.1666669999999998E-2</c:v>
                </c:pt>
                <c:pt idx="30">
                  <c:v>6.5000000000000002E-2</c:v>
                </c:pt>
                <c:pt idx="31">
                  <c:v>-0.11041670000000001</c:v>
                </c:pt>
                <c:pt idx="32">
                  <c:v>-5.416667E-3</c:v>
                </c:pt>
                <c:pt idx="33">
                  <c:v>7.1666670000000002E-2</c:v>
                </c:pt>
                <c:pt idx="34">
                  <c:v>0.2316667</c:v>
                </c:pt>
              </c:numCache>
            </c:numRef>
          </c:val>
          <c:smooth val="0"/>
          <c:extLst>
            <c:ext xmlns:c16="http://schemas.microsoft.com/office/drawing/2014/chart" uri="{C3380CC4-5D6E-409C-BE32-E72D297353CC}">
              <c16:uniqueId val="{00000001-C807-430A-BDE4-DD4694F2D82F}"/>
            </c:ext>
          </c:extLst>
        </c:ser>
        <c:dLbls>
          <c:showLegendKey val="0"/>
          <c:showVal val="0"/>
          <c:showCatName val="0"/>
          <c:showSerName val="0"/>
          <c:showPercent val="0"/>
          <c:showBubbleSize val="0"/>
        </c:dLbls>
        <c:marker val="1"/>
        <c:smooth val="0"/>
        <c:axId val="1199168720"/>
        <c:axId val="1199154320"/>
      </c:lineChart>
      <c:catAx>
        <c:axId val="1199235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237840"/>
        <c:crosses val="autoZero"/>
        <c:auto val="1"/>
        <c:lblAlgn val="ctr"/>
        <c:lblOffset val="100"/>
        <c:noMultiLvlLbl val="0"/>
      </c:catAx>
      <c:valAx>
        <c:axId val="1199237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235920"/>
        <c:crosses val="autoZero"/>
        <c:crossBetween val="between"/>
      </c:valAx>
      <c:valAx>
        <c:axId val="119915432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168720"/>
        <c:crosses val="max"/>
        <c:crossBetween val="between"/>
      </c:valAx>
      <c:catAx>
        <c:axId val="1199168720"/>
        <c:scaling>
          <c:orientation val="minMax"/>
        </c:scaling>
        <c:delete val="1"/>
        <c:axPos val="b"/>
        <c:numFmt formatCode="General" sourceLinked="1"/>
        <c:majorTickMark val="out"/>
        <c:minorTickMark val="none"/>
        <c:tickLblPos val="nextTo"/>
        <c:crossAx val="119915432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CANADA</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CANADA!$E$1</c:f>
              <c:strCache>
                <c:ptCount val="1"/>
                <c:pt idx="0">
                  <c:v>Total N° of M&amp;A deals</c:v>
                </c:pt>
              </c:strCache>
            </c:strRef>
          </c:tx>
          <c:spPr>
            <a:ln w="28575" cap="rnd">
              <a:solidFill>
                <a:schemeClr val="accent1"/>
              </a:solidFill>
              <a:round/>
            </a:ln>
            <a:effectLst/>
          </c:spPr>
          <c:marker>
            <c:symbol val="none"/>
          </c:marker>
          <c:cat>
            <c:strRef>
              <c:f>CANADA!$A$2:$A$39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CANADA!$E$2:$E$39</c:f>
              <c:numCache>
                <c:formatCode>General</c:formatCode>
                <c:ptCount val="38"/>
                <c:pt idx="0">
                  <c:v>129</c:v>
                </c:pt>
                <c:pt idx="1">
                  <c:v>194</c:v>
                </c:pt>
                <c:pt idx="2">
                  <c:v>261</c:v>
                </c:pt>
                <c:pt idx="3">
                  <c:v>346</c:v>
                </c:pt>
                <c:pt idx="4">
                  <c:v>711</c:v>
                </c:pt>
                <c:pt idx="5">
                  <c:v>687</c:v>
                </c:pt>
                <c:pt idx="6">
                  <c:v>860</c:v>
                </c:pt>
                <c:pt idx="7">
                  <c:v>797</c:v>
                </c:pt>
                <c:pt idx="8">
                  <c:v>840</c:v>
                </c:pt>
                <c:pt idx="9">
                  <c:v>935</c:v>
                </c:pt>
                <c:pt idx="10">
                  <c:v>1148</c:v>
                </c:pt>
                <c:pt idx="11">
                  <c:v>1745</c:v>
                </c:pt>
                <c:pt idx="12">
                  <c:v>1981</c:v>
                </c:pt>
                <c:pt idx="13">
                  <c:v>2121</c:v>
                </c:pt>
                <c:pt idx="14">
                  <c:v>2115</c:v>
                </c:pt>
                <c:pt idx="15">
                  <c:v>2862</c:v>
                </c:pt>
                <c:pt idx="16">
                  <c:v>2212</c:v>
                </c:pt>
                <c:pt idx="17">
                  <c:v>2057</c:v>
                </c:pt>
                <c:pt idx="18">
                  <c:v>1720</c:v>
                </c:pt>
                <c:pt idx="19">
                  <c:v>2154</c:v>
                </c:pt>
                <c:pt idx="20">
                  <c:v>2220</c:v>
                </c:pt>
                <c:pt idx="21">
                  <c:v>2811</c:v>
                </c:pt>
                <c:pt idx="22">
                  <c:v>3361</c:v>
                </c:pt>
                <c:pt idx="23">
                  <c:v>2953</c:v>
                </c:pt>
                <c:pt idx="24">
                  <c:v>3089</c:v>
                </c:pt>
                <c:pt idx="25">
                  <c:v>3006</c:v>
                </c:pt>
                <c:pt idx="26">
                  <c:v>2887</c:v>
                </c:pt>
                <c:pt idx="27">
                  <c:v>2608</c:v>
                </c:pt>
                <c:pt idx="28">
                  <c:v>2303</c:v>
                </c:pt>
                <c:pt idx="29">
                  <c:v>2389</c:v>
                </c:pt>
                <c:pt idx="30">
                  <c:v>2184</c:v>
                </c:pt>
                <c:pt idx="31">
                  <c:v>2262</c:v>
                </c:pt>
                <c:pt idx="32">
                  <c:v>3566</c:v>
                </c:pt>
                <c:pt idx="33">
                  <c:v>3972</c:v>
                </c:pt>
                <c:pt idx="34">
                  <c:v>3608</c:v>
                </c:pt>
                <c:pt idx="35">
                  <c:v>3430</c:v>
                </c:pt>
                <c:pt idx="36">
                  <c:v>4166</c:v>
                </c:pt>
                <c:pt idx="37">
                  <c:v>3219</c:v>
                </c:pt>
              </c:numCache>
            </c:numRef>
          </c:val>
          <c:smooth val="0"/>
          <c:extLst>
            <c:ext xmlns:c16="http://schemas.microsoft.com/office/drawing/2014/chart" uri="{C3380CC4-5D6E-409C-BE32-E72D297353CC}">
              <c16:uniqueId val="{00000000-B500-403C-9F15-672D672DF6A3}"/>
            </c:ext>
          </c:extLst>
        </c:ser>
        <c:ser>
          <c:idx val="1"/>
          <c:order val="1"/>
          <c:tx>
            <c:strRef>
              <c:f>CANADA!$C$1</c:f>
              <c:strCache>
                <c:ptCount val="1"/>
                <c:pt idx="0">
                  <c:v>N° of VC deals</c:v>
                </c:pt>
              </c:strCache>
            </c:strRef>
          </c:tx>
          <c:spPr>
            <a:ln w="28575" cap="rnd">
              <a:solidFill>
                <a:schemeClr val="accent3"/>
              </a:solidFill>
              <a:round/>
            </a:ln>
            <a:effectLst/>
          </c:spPr>
          <c:marker>
            <c:symbol val="none"/>
          </c:marker>
          <c:cat>
            <c:strRef>
              <c:f>CANADA!$A$2:$A$39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CANADA!$C$2:$C$39</c:f>
              <c:numCache>
                <c:formatCode>General</c:formatCode>
                <c:ptCount val="38"/>
                <c:pt idx="5">
                  <c:v>28</c:v>
                </c:pt>
                <c:pt idx="6">
                  <c:v>364</c:v>
                </c:pt>
                <c:pt idx="7">
                  <c:v>376</c:v>
                </c:pt>
                <c:pt idx="8">
                  <c:v>494</c:v>
                </c:pt>
                <c:pt idx="9">
                  <c:v>524</c:v>
                </c:pt>
                <c:pt idx="10">
                  <c:v>788</c:v>
                </c:pt>
                <c:pt idx="11">
                  <c:v>1130</c:v>
                </c:pt>
                <c:pt idx="12">
                  <c:v>1812</c:v>
                </c:pt>
                <c:pt idx="13">
                  <c:v>1980</c:v>
                </c:pt>
                <c:pt idx="14">
                  <c:v>2010</c:v>
                </c:pt>
                <c:pt idx="15">
                  <c:v>2722</c:v>
                </c:pt>
                <c:pt idx="16">
                  <c:v>2088</c:v>
                </c:pt>
                <c:pt idx="17">
                  <c:v>1744</c:v>
                </c:pt>
                <c:pt idx="18">
                  <c:v>1648</c:v>
                </c:pt>
                <c:pt idx="19">
                  <c:v>1396</c:v>
                </c:pt>
                <c:pt idx="20">
                  <c:v>1436</c:v>
                </c:pt>
                <c:pt idx="21">
                  <c:v>1114</c:v>
                </c:pt>
                <c:pt idx="22">
                  <c:v>1084</c:v>
                </c:pt>
                <c:pt idx="23">
                  <c:v>1032</c:v>
                </c:pt>
                <c:pt idx="24">
                  <c:v>890</c:v>
                </c:pt>
                <c:pt idx="25">
                  <c:v>902</c:v>
                </c:pt>
                <c:pt idx="26">
                  <c:v>1032</c:v>
                </c:pt>
                <c:pt idx="27">
                  <c:v>996</c:v>
                </c:pt>
                <c:pt idx="28">
                  <c:v>1020</c:v>
                </c:pt>
                <c:pt idx="29">
                  <c:v>1196</c:v>
                </c:pt>
                <c:pt idx="30">
                  <c:v>1268</c:v>
                </c:pt>
                <c:pt idx="31">
                  <c:v>1206</c:v>
                </c:pt>
                <c:pt idx="32">
                  <c:v>1164</c:v>
                </c:pt>
                <c:pt idx="33">
                  <c:v>1190</c:v>
                </c:pt>
                <c:pt idx="34">
                  <c:v>1392</c:v>
                </c:pt>
                <c:pt idx="35">
                  <c:v>1334</c:v>
                </c:pt>
                <c:pt idx="36">
                  <c:v>1634</c:v>
                </c:pt>
                <c:pt idx="37">
                  <c:v>1646</c:v>
                </c:pt>
              </c:numCache>
            </c:numRef>
          </c:val>
          <c:smooth val="0"/>
          <c:extLst>
            <c:ext xmlns:c16="http://schemas.microsoft.com/office/drawing/2014/chart" uri="{C3380CC4-5D6E-409C-BE32-E72D297353CC}">
              <c16:uniqueId val="{00000001-B500-403C-9F15-672D672DF6A3}"/>
            </c:ext>
          </c:extLst>
        </c:ser>
        <c:dLbls>
          <c:showLegendKey val="0"/>
          <c:showVal val="0"/>
          <c:showCatName val="0"/>
          <c:showSerName val="0"/>
          <c:showPercent val="0"/>
          <c:showBubbleSize val="0"/>
        </c:dLbls>
        <c:smooth val="0"/>
        <c:axId val="1825751439"/>
        <c:axId val="1533382447"/>
      </c:lineChart>
      <c:catAx>
        <c:axId val="1825751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533382447"/>
        <c:crosses val="autoZero"/>
        <c:auto val="1"/>
        <c:lblAlgn val="ctr"/>
        <c:lblOffset val="100"/>
        <c:noMultiLvlLbl val="0"/>
      </c:catAx>
      <c:valAx>
        <c:axId val="15333824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2575143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CANADA</a:t>
            </a:r>
          </a:p>
        </c:rich>
      </c:tx>
      <c:overlay val="0"/>
      <c:spPr>
        <a:noFill/>
        <a:ln>
          <a:noFill/>
        </a:ln>
        <a:effectLst/>
      </c:spPr>
      <c:txPr>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CANADA!$I$1</c:f>
              <c:strCache>
                <c:ptCount val="1"/>
                <c:pt idx="0">
                  <c:v>Total M&amp;A Value in bil. USD</c:v>
                </c:pt>
              </c:strCache>
            </c:strRef>
          </c:tx>
          <c:spPr>
            <a:ln w="28575" cap="rnd">
              <a:solidFill>
                <a:schemeClr val="accent1"/>
              </a:solidFill>
              <a:round/>
            </a:ln>
            <a:effectLst/>
          </c:spPr>
          <c:marker>
            <c:symbol val="none"/>
          </c:marker>
          <c:cat>
            <c:strRef>
              <c:f>CANADA!$A$2:$A$39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CANADA!$I$2:$I$39</c:f>
              <c:numCache>
                <c:formatCode>0.00</c:formatCode>
                <c:ptCount val="38"/>
                <c:pt idx="0">
                  <c:v>11.66</c:v>
                </c:pt>
                <c:pt idx="1">
                  <c:v>31.53</c:v>
                </c:pt>
                <c:pt idx="2">
                  <c:v>47.42</c:v>
                </c:pt>
                <c:pt idx="3">
                  <c:v>33.43</c:v>
                </c:pt>
                <c:pt idx="4">
                  <c:v>42.71</c:v>
                </c:pt>
                <c:pt idx="5">
                  <c:v>21.01</c:v>
                </c:pt>
                <c:pt idx="6">
                  <c:v>14.46</c:v>
                </c:pt>
                <c:pt idx="7">
                  <c:v>12.65</c:v>
                </c:pt>
                <c:pt idx="8">
                  <c:v>18.45</c:v>
                </c:pt>
                <c:pt idx="9">
                  <c:v>26.97</c:v>
                </c:pt>
                <c:pt idx="10">
                  <c:v>42.8</c:v>
                </c:pt>
                <c:pt idx="11">
                  <c:v>56.03</c:v>
                </c:pt>
                <c:pt idx="12">
                  <c:v>66.209999999999994</c:v>
                </c:pt>
                <c:pt idx="13">
                  <c:v>119.8</c:v>
                </c:pt>
                <c:pt idx="14">
                  <c:v>111.31</c:v>
                </c:pt>
                <c:pt idx="15">
                  <c:v>247.83</c:v>
                </c:pt>
                <c:pt idx="16">
                  <c:v>103.23</c:v>
                </c:pt>
                <c:pt idx="17">
                  <c:v>57.42</c:v>
                </c:pt>
                <c:pt idx="18">
                  <c:v>68</c:v>
                </c:pt>
                <c:pt idx="19">
                  <c:v>99.84</c:v>
                </c:pt>
                <c:pt idx="20">
                  <c:v>129.69</c:v>
                </c:pt>
                <c:pt idx="21">
                  <c:v>240.27</c:v>
                </c:pt>
                <c:pt idx="22">
                  <c:v>365.6</c:v>
                </c:pt>
                <c:pt idx="23">
                  <c:v>137.66</c:v>
                </c:pt>
                <c:pt idx="24">
                  <c:v>110.42</c:v>
                </c:pt>
                <c:pt idx="25">
                  <c:v>206.34</c:v>
                </c:pt>
                <c:pt idx="26">
                  <c:v>152.91</c:v>
                </c:pt>
                <c:pt idx="27">
                  <c:v>191.76</c:v>
                </c:pt>
                <c:pt idx="28">
                  <c:v>139.63</c:v>
                </c:pt>
                <c:pt idx="29">
                  <c:v>193.97</c:v>
                </c:pt>
                <c:pt idx="30">
                  <c:v>225.85</c:v>
                </c:pt>
                <c:pt idx="31">
                  <c:v>181.32</c:v>
                </c:pt>
                <c:pt idx="32">
                  <c:v>165.03620000000001</c:v>
                </c:pt>
                <c:pt idx="33">
                  <c:v>279.95665462849979</c:v>
                </c:pt>
                <c:pt idx="34">
                  <c:v>270.61242478399981</c:v>
                </c:pt>
                <c:pt idx="35">
                  <c:v>170.06902500810003</c:v>
                </c:pt>
                <c:pt idx="36">
                  <c:v>409.90292344429986</c:v>
                </c:pt>
                <c:pt idx="37">
                  <c:v>252.2126757809996</c:v>
                </c:pt>
              </c:numCache>
            </c:numRef>
          </c:val>
          <c:smooth val="0"/>
          <c:extLst>
            <c:ext xmlns:c16="http://schemas.microsoft.com/office/drawing/2014/chart" uri="{C3380CC4-5D6E-409C-BE32-E72D297353CC}">
              <c16:uniqueId val="{00000000-34DC-4483-BCFB-BC374CABBD84}"/>
            </c:ext>
          </c:extLst>
        </c:ser>
        <c:dLbls>
          <c:showLegendKey val="0"/>
          <c:showVal val="0"/>
          <c:showCatName val="0"/>
          <c:showSerName val="0"/>
          <c:showPercent val="0"/>
          <c:showBubbleSize val="0"/>
        </c:dLbls>
        <c:marker val="1"/>
        <c:smooth val="0"/>
        <c:axId val="622194879"/>
        <c:axId val="1193241679"/>
      </c:lineChart>
      <c:lineChart>
        <c:grouping val="standard"/>
        <c:varyColors val="0"/>
        <c:ser>
          <c:idx val="1"/>
          <c:order val="1"/>
          <c:tx>
            <c:v>VC Equity Value in bil. USD</c:v>
          </c:tx>
          <c:spPr>
            <a:ln w="28575" cap="rnd">
              <a:solidFill>
                <a:schemeClr val="accent3"/>
              </a:solidFill>
              <a:round/>
            </a:ln>
            <a:effectLst/>
          </c:spPr>
          <c:marker>
            <c:symbol val="none"/>
          </c:marker>
          <c:cat>
            <c:strRef>
              <c:f>CANADA!$A$2:$A$39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CANADA!$G$2:$G$39</c:f>
              <c:numCache>
                <c:formatCode>General</c:formatCode>
                <c:ptCount val="38"/>
                <c:pt idx="5">
                  <c:v>2.852E-2</c:v>
                </c:pt>
                <c:pt idx="6">
                  <c:v>0.58523000000000003</c:v>
                </c:pt>
                <c:pt idx="7">
                  <c:v>0.66932000000000003</c:v>
                </c:pt>
                <c:pt idx="8">
                  <c:v>0.56476000000000004</c:v>
                </c:pt>
                <c:pt idx="9">
                  <c:v>0.57728000000000002</c:v>
                </c:pt>
                <c:pt idx="10">
                  <c:v>0.88483999999999996</c:v>
                </c:pt>
                <c:pt idx="11">
                  <c:v>1.30379</c:v>
                </c:pt>
                <c:pt idx="12">
                  <c:v>2.1114999999999999</c:v>
                </c:pt>
                <c:pt idx="13">
                  <c:v>2.1486799999999997</c:v>
                </c:pt>
                <c:pt idx="14">
                  <c:v>4.7934099999999997</c:v>
                </c:pt>
                <c:pt idx="15">
                  <c:v>8.4668899999999994</c:v>
                </c:pt>
                <c:pt idx="16">
                  <c:v>5.5800799999999997</c:v>
                </c:pt>
                <c:pt idx="17">
                  <c:v>2.7908499999999998</c:v>
                </c:pt>
                <c:pt idx="18">
                  <c:v>2.5073799999999999</c:v>
                </c:pt>
                <c:pt idx="19">
                  <c:v>2.6066700000000003</c:v>
                </c:pt>
                <c:pt idx="20">
                  <c:v>2.7776299999999998</c:v>
                </c:pt>
                <c:pt idx="21">
                  <c:v>5.5175799999999997</c:v>
                </c:pt>
                <c:pt idx="22">
                  <c:v>7.9478400000000002</c:v>
                </c:pt>
                <c:pt idx="23">
                  <c:v>3.3617600000000003</c:v>
                </c:pt>
                <c:pt idx="24">
                  <c:v>1.87639</c:v>
                </c:pt>
                <c:pt idx="25">
                  <c:v>3.3346799999999996</c:v>
                </c:pt>
                <c:pt idx="26">
                  <c:v>3.3612600000000001</c:v>
                </c:pt>
                <c:pt idx="27">
                  <c:v>4.7108599999999994</c:v>
                </c:pt>
                <c:pt idx="28">
                  <c:v>4.1556500000000005</c:v>
                </c:pt>
                <c:pt idx="29">
                  <c:v>4.5735600000000005</c:v>
                </c:pt>
                <c:pt idx="30">
                  <c:v>6.0730400000000007</c:v>
                </c:pt>
                <c:pt idx="31">
                  <c:v>5.2713299999999998</c:v>
                </c:pt>
                <c:pt idx="32">
                  <c:v>6.3900899999999998</c:v>
                </c:pt>
                <c:pt idx="33">
                  <c:v>8.7127100000000013</c:v>
                </c:pt>
                <c:pt idx="34">
                  <c:v>17.638450000000002</c:v>
                </c:pt>
                <c:pt idx="35">
                  <c:v>9.0854400000000002</c:v>
                </c:pt>
                <c:pt idx="36">
                  <c:v>33.995820000000002</c:v>
                </c:pt>
                <c:pt idx="37">
                  <c:v>28.00301</c:v>
                </c:pt>
              </c:numCache>
            </c:numRef>
          </c:val>
          <c:smooth val="0"/>
          <c:extLst>
            <c:ext xmlns:c16="http://schemas.microsoft.com/office/drawing/2014/chart" uri="{C3380CC4-5D6E-409C-BE32-E72D297353CC}">
              <c16:uniqueId val="{00000001-34DC-4483-BCFB-BC374CABBD84}"/>
            </c:ext>
          </c:extLst>
        </c:ser>
        <c:dLbls>
          <c:showLegendKey val="0"/>
          <c:showVal val="0"/>
          <c:showCatName val="0"/>
          <c:showSerName val="0"/>
          <c:showPercent val="0"/>
          <c:showBubbleSize val="0"/>
        </c:dLbls>
        <c:marker val="1"/>
        <c:smooth val="0"/>
        <c:axId val="897487727"/>
        <c:axId val="985987279"/>
      </c:lineChart>
      <c:catAx>
        <c:axId val="6221948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3241679"/>
        <c:crosses val="autoZero"/>
        <c:auto val="1"/>
        <c:lblAlgn val="ctr"/>
        <c:lblOffset val="100"/>
        <c:noMultiLvlLbl val="0"/>
      </c:catAx>
      <c:valAx>
        <c:axId val="119324167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622194879"/>
        <c:crosses val="autoZero"/>
        <c:crossBetween val="between"/>
      </c:valAx>
      <c:valAx>
        <c:axId val="985987279"/>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897487727"/>
        <c:crosses val="max"/>
        <c:crossBetween val="between"/>
      </c:valAx>
      <c:catAx>
        <c:axId val="897487727"/>
        <c:scaling>
          <c:orientation val="minMax"/>
        </c:scaling>
        <c:delete val="1"/>
        <c:axPos val="b"/>
        <c:numFmt formatCode="General" sourceLinked="1"/>
        <c:majorTickMark val="out"/>
        <c:minorTickMark val="none"/>
        <c:tickLblPos val="nextTo"/>
        <c:crossAx val="9859872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GDP vs Long-term interest rates -Canada</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CANADA!$D$1</c:f>
              <c:strCache>
                <c:ptCount val="1"/>
                <c:pt idx="0">
                  <c:v>GDP in bil. USD</c:v>
                </c:pt>
              </c:strCache>
            </c:strRef>
          </c:tx>
          <c:spPr>
            <a:ln w="28575" cap="rnd">
              <a:solidFill>
                <a:schemeClr val="accent1"/>
              </a:solidFill>
              <a:round/>
            </a:ln>
            <a:effectLst/>
          </c:spPr>
          <c:marker>
            <c:symbol val="none"/>
          </c:marker>
          <c:cat>
            <c:strRef>
              <c:f>CANADA!$A$2:$A$39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CANADA!$D$2:$D$39</c:f>
              <c:numCache>
                <c:formatCode>General</c:formatCode>
                <c:ptCount val="38"/>
                <c:pt idx="0">
                  <c:v>366.18403023779467</c:v>
                </c:pt>
                <c:pt idx="1">
                  <c:v>379.01473119983109</c:v>
                </c:pt>
                <c:pt idx="2">
                  <c:v>433.13992803593146</c:v>
                </c:pt>
                <c:pt idx="3">
                  <c:v>509.37967719607127</c:v>
                </c:pt>
                <c:pt idx="4">
                  <c:v>567.22536703446508</c:v>
                </c:pt>
                <c:pt idx="5">
                  <c:v>596.08906484024806</c:v>
                </c:pt>
                <c:pt idx="6">
                  <c:v>612.51389551260945</c:v>
                </c:pt>
                <c:pt idx="7">
                  <c:v>594.37608744938825</c:v>
                </c:pt>
                <c:pt idx="8">
                  <c:v>579.05900103092176</c:v>
                </c:pt>
                <c:pt idx="9">
                  <c:v>579.94434680726431</c:v>
                </c:pt>
                <c:pt idx="10">
                  <c:v>605.94103699213315</c:v>
                </c:pt>
                <c:pt idx="11">
                  <c:v>630.59798788928185</c:v>
                </c:pt>
                <c:pt idx="12">
                  <c:v>654.98793255660541</c:v>
                </c:pt>
                <c:pt idx="13">
                  <c:v>633.99773424694547</c:v>
                </c:pt>
                <c:pt idx="14">
                  <c:v>678.40999571189343</c:v>
                </c:pt>
                <c:pt idx="15">
                  <c:v>744.77341593158701</c:v>
                </c:pt>
                <c:pt idx="16">
                  <c:v>738.96272904452542</c:v>
                </c:pt>
                <c:pt idx="17">
                  <c:v>760.64933409800551</c:v>
                </c:pt>
                <c:pt idx="18">
                  <c:v>895.54064663478698</c:v>
                </c:pt>
                <c:pt idx="19">
                  <c:v>1026.6902382782475</c:v>
                </c:pt>
                <c:pt idx="20">
                  <c:v>1173.1085987786762</c:v>
                </c:pt>
                <c:pt idx="21">
                  <c:v>1319.2648095909731</c:v>
                </c:pt>
                <c:pt idx="22">
                  <c:v>1468.8204077832602</c:v>
                </c:pt>
                <c:pt idx="23">
                  <c:v>1552.9896907216496</c:v>
                </c:pt>
                <c:pt idx="24">
                  <c:v>1374.6251421572915</c:v>
                </c:pt>
                <c:pt idx="25">
                  <c:v>1617.3433674862586</c:v>
                </c:pt>
                <c:pt idx="26">
                  <c:v>1793.3266301745186</c:v>
                </c:pt>
                <c:pt idx="27">
                  <c:v>1828.3664815215952</c:v>
                </c:pt>
                <c:pt idx="28">
                  <c:v>1846.5974218349834</c:v>
                </c:pt>
                <c:pt idx="29">
                  <c:v>1805.7498784399411</c:v>
                </c:pt>
                <c:pt idx="30">
                  <c:v>1556.5088162171401</c:v>
                </c:pt>
                <c:pt idx="31">
                  <c:v>1527.9947419074251</c:v>
                </c:pt>
                <c:pt idx="32">
                  <c:v>1649.265644244095</c:v>
                </c:pt>
                <c:pt idx="33">
                  <c:v>1725.2979384357602</c:v>
                </c:pt>
                <c:pt idx="34">
                  <c:v>1743.7251836725213</c:v>
                </c:pt>
                <c:pt idx="35">
                  <c:v>1647.5984023026788</c:v>
                </c:pt>
                <c:pt idx="36">
                  <c:v>2001.4867454239234</c:v>
                </c:pt>
                <c:pt idx="37">
                  <c:v>2139.8400236738112</c:v>
                </c:pt>
              </c:numCache>
            </c:numRef>
          </c:val>
          <c:smooth val="0"/>
          <c:extLst>
            <c:ext xmlns:c16="http://schemas.microsoft.com/office/drawing/2014/chart" uri="{C3380CC4-5D6E-409C-BE32-E72D297353CC}">
              <c16:uniqueId val="{00000000-F30D-47C2-8633-7201FB501B2E}"/>
            </c:ext>
          </c:extLst>
        </c:ser>
        <c:dLbls>
          <c:showLegendKey val="0"/>
          <c:showVal val="0"/>
          <c:showCatName val="0"/>
          <c:showSerName val="0"/>
          <c:showPercent val="0"/>
          <c:showBubbleSize val="0"/>
        </c:dLbls>
        <c:marker val="1"/>
        <c:smooth val="0"/>
        <c:axId val="1432369839"/>
        <c:axId val="1432344879"/>
      </c:lineChart>
      <c:lineChart>
        <c:grouping val="standard"/>
        <c:varyColors val="0"/>
        <c:ser>
          <c:idx val="1"/>
          <c:order val="1"/>
          <c:tx>
            <c:strRef>
              <c:f>CANADA!$F$1</c:f>
              <c:strCache>
                <c:ptCount val="1"/>
                <c:pt idx="0">
                  <c:v>Long term interest rates (%)</c:v>
                </c:pt>
              </c:strCache>
            </c:strRef>
          </c:tx>
          <c:spPr>
            <a:ln w="28575" cap="rnd">
              <a:solidFill>
                <a:schemeClr val="accent3"/>
              </a:solidFill>
              <a:round/>
            </a:ln>
            <a:effectLst/>
          </c:spPr>
          <c:marker>
            <c:symbol val="none"/>
          </c:marker>
          <c:cat>
            <c:strRef>
              <c:f>CANADA!$A$2:$A$39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CANADA!$F$2:$F$39</c:f>
              <c:numCache>
                <c:formatCode>General</c:formatCode>
                <c:ptCount val="38"/>
                <c:pt idx="0">
                  <c:v>10.91183</c:v>
                </c:pt>
                <c:pt idx="1">
                  <c:v>9.1455409999999997</c:v>
                </c:pt>
                <c:pt idx="2">
                  <c:v>9.4707080000000001</c:v>
                </c:pt>
                <c:pt idx="3">
                  <c:v>9.8309160000000002</c:v>
                </c:pt>
                <c:pt idx="4">
                  <c:v>9.7822530000000008</c:v>
                </c:pt>
                <c:pt idx="5">
                  <c:v>10.727080000000001</c:v>
                </c:pt>
                <c:pt idx="6">
                  <c:v>9.4559259999999998</c:v>
                </c:pt>
                <c:pt idx="7">
                  <c:v>8.0612329999999996</c:v>
                </c:pt>
                <c:pt idx="8">
                  <c:v>7.2450700000000001</c:v>
                </c:pt>
                <c:pt idx="9">
                  <c:v>8.3648679999999995</c:v>
                </c:pt>
                <c:pt idx="10">
                  <c:v>8.1617920000000002</c:v>
                </c:pt>
                <c:pt idx="11">
                  <c:v>7.2299150000000001</c:v>
                </c:pt>
                <c:pt idx="12">
                  <c:v>6.1430730000000002</c:v>
                </c:pt>
                <c:pt idx="13">
                  <c:v>5.2790530000000002</c:v>
                </c:pt>
                <c:pt idx="14">
                  <c:v>5.5411020000000004</c:v>
                </c:pt>
                <c:pt idx="15">
                  <c:v>5.9254119999999997</c:v>
                </c:pt>
                <c:pt idx="16">
                  <c:v>5.4802720000000003</c:v>
                </c:pt>
                <c:pt idx="17">
                  <c:v>5.2909069999999998</c:v>
                </c:pt>
                <c:pt idx="18">
                  <c:v>4.8105440000000002</c:v>
                </c:pt>
                <c:pt idx="19">
                  <c:v>4.5796070000000002</c:v>
                </c:pt>
                <c:pt idx="20">
                  <c:v>4.066929</c:v>
                </c:pt>
                <c:pt idx="21">
                  <c:v>4.2077600000000004</c:v>
                </c:pt>
                <c:pt idx="22">
                  <c:v>4.2697669999999999</c:v>
                </c:pt>
                <c:pt idx="23">
                  <c:v>3.605302</c:v>
                </c:pt>
                <c:pt idx="24">
                  <c:v>3.2306189999999999</c:v>
                </c:pt>
                <c:pt idx="25">
                  <c:v>3.2351399999999999</c:v>
                </c:pt>
                <c:pt idx="26">
                  <c:v>2.7830360000000001</c:v>
                </c:pt>
                <c:pt idx="27">
                  <c:v>1.87341</c:v>
                </c:pt>
                <c:pt idx="28">
                  <c:v>2.2619590000000001</c:v>
                </c:pt>
                <c:pt idx="29">
                  <c:v>2.2308300000000001</c:v>
                </c:pt>
                <c:pt idx="30">
                  <c:v>1.521695</c:v>
                </c:pt>
                <c:pt idx="31">
                  <c:v>1.2517579999999999</c:v>
                </c:pt>
                <c:pt idx="32">
                  <c:v>1.783652</c:v>
                </c:pt>
                <c:pt idx="33">
                  <c:v>2.2779120000000002</c:v>
                </c:pt>
                <c:pt idx="34">
                  <c:v>1.588883</c:v>
                </c:pt>
                <c:pt idx="35">
                  <c:v>0.75310869999999996</c:v>
                </c:pt>
                <c:pt idx="36">
                  <c:v>1.358811</c:v>
                </c:pt>
                <c:pt idx="37">
                  <c:v>2.7685789999999999</c:v>
                </c:pt>
              </c:numCache>
            </c:numRef>
          </c:val>
          <c:smooth val="0"/>
          <c:extLst>
            <c:ext xmlns:c16="http://schemas.microsoft.com/office/drawing/2014/chart" uri="{C3380CC4-5D6E-409C-BE32-E72D297353CC}">
              <c16:uniqueId val="{00000001-F30D-47C2-8633-7201FB501B2E}"/>
            </c:ext>
          </c:extLst>
        </c:ser>
        <c:dLbls>
          <c:showLegendKey val="0"/>
          <c:showVal val="0"/>
          <c:showCatName val="0"/>
          <c:showSerName val="0"/>
          <c:showPercent val="0"/>
          <c:showBubbleSize val="0"/>
        </c:dLbls>
        <c:marker val="1"/>
        <c:smooth val="0"/>
        <c:axId val="1199119280"/>
        <c:axId val="1199133200"/>
      </c:lineChart>
      <c:catAx>
        <c:axId val="14323698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32344879"/>
        <c:crosses val="autoZero"/>
        <c:auto val="1"/>
        <c:lblAlgn val="ctr"/>
        <c:lblOffset val="100"/>
        <c:noMultiLvlLbl val="0"/>
      </c:catAx>
      <c:valAx>
        <c:axId val="14323448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432369839"/>
        <c:crosses val="autoZero"/>
        <c:crossBetween val="between"/>
      </c:valAx>
      <c:valAx>
        <c:axId val="119913320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99119280"/>
        <c:crosses val="max"/>
        <c:crossBetween val="between"/>
      </c:valAx>
      <c:catAx>
        <c:axId val="1199119280"/>
        <c:scaling>
          <c:orientation val="minMax"/>
        </c:scaling>
        <c:delete val="1"/>
        <c:axPos val="b"/>
        <c:numFmt formatCode="General" sourceLinked="1"/>
        <c:majorTickMark val="out"/>
        <c:minorTickMark val="none"/>
        <c:tickLblPos val="nextTo"/>
        <c:crossAx val="119913320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kern="1200" spc="0" baseline="0">
                <a:solidFill>
                  <a:sysClr val="windowText" lastClr="000000">
                    <a:lumMod val="65000"/>
                    <a:lumOff val="35000"/>
                  </a:sysClr>
                </a:solidFill>
              </a:rPr>
              <a:t>M&amp;A deals vs VC deals - USA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'USA (regression with exclusion)'!$B$1</c:f>
              <c:strCache>
                <c:ptCount val="1"/>
                <c:pt idx="0">
                  <c:v>N° of M&amp;A deals (Outbound excl.)</c:v>
                </c:pt>
              </c:strCache>
            </c:strRef>
          </c:tx>
          <c:spPr>
            <a:ln w="28575" cap="rnd">
              <a:solidFill>
                <a:schemeClr val="accent1"/>
              </a:solidFill>
              <a:round/>
            </a:ln>
            <a:effectLst/>
          </c:spPr>
          <c:marker>
            <c:symbol val="none"/>
          </c:marker>
          <c:cat>
            <c:strRef>
              <c:f>'USA (regression with exclusion)'!$A$2:$A$39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'USA (regression with exclusion)'!$B$2:$B$39</c:f>
              <c:numCache>
                <c:formatCode>#,##0</c:formatCode>
                <c:ptCount val="38"/>
                <c:pt idx="0">
                  <c:v>2188</c:v>
                </c:pt>
                <c:pt idx="1">
                  <c:v>3299</c:v>
                </c:pt>
                <c:pt idx="2">
                  <c:v>3490</c:v>
                </c:pt>
                <c:pt idx="3">
                  <c:v>4149</c:v>
                </c:pt>
                <c:pt idx="4">
                  <c:v>5385</c:v>
                </c:pt>
                <c:pt idx="5">
                  <c:v>5475</c:v>
                </c:pt>
                <c:pt idx="6">
                  <c:v>5057</c:v>
                </c:pt>
                <c:pt idx="7">
                  <c:v>5225</c:v>
                </c:pt>
                <c:pt idx="8">
                  <c:v>5956</c:v>
                </c:pt>
                <c:pt idx="9">
                  <c:v>7106</c:v>
                </c:pt>
                <c:pt idx="10">
                  <c:v>8138</c:v>
                </c:pt>
                <c:pt idx="11">
                  <c:v>10246</c:v>
                </c:pt>
                <c:pt idx="12">
                  <c:v>11332</c:v>
                </c:pt>
                <c:pt idx="13">
                  <c:v>12460</c:v>
                </c:pt>
                <c:pt idx="14">
                  <c:v>11147</c:v>
                </c:pt>
                <c:pt idx="15">
                  <c:v>11659</c:v>
                </c:pt>
                <c:pt idx="16">
                  <c:v>8021</c:v>
                </c:pt>
                <c:pt idx="17">
                  <c:v>7332</c:v>
                </c:pt>
                <c:pt idx="18">
                  <c:v>7959</c:v>
                </c:pt>
                <c:pt idx="19">
                  <c:v>9074</c:v>
                </c:pt>
                <c:pt idx="20">
                  <c:v>9754</c:v>
                </c:pt>
                <c:pt idx="21">
                  <c:v>10977</c:v>
                </c:pt>
                <c:pt idx="22">
                  <c:v>11650</c:v>
                </c:pt>
                <c:pt idx="23">
                  <c:v>9713</c:v>
                </c:pt>
                <c:pt idx="24">
                  <c:v>8027</c:v>
                </c:pt>
                <c:pt idx="25">
                  <c:v>8382</c:v>
                </c:pt>
                <c:pt idx="26">
                  <c:v>8691</c:v>
                </c:pt>
                <c:pt idx="27">
                  <c:v>8851</c:v>
                </c:pt>
                <c:pt idx="28">
                  <c:v>9216</c:v>
                </c:pt>
                <c:pt idx="29">
                  <c:v>10283</c:v>
                </c:pt>
                <c:pt idx="30">
                  <c:v>10827</c:v>
                </c:pt>
                <c:pt idx="31">
                  <c:v>11510</c:v>
                </c:pt>
                <c:pt idx="32">
                  <c:v>13530</c:v>
                </c:pt>
                <c:pt idx="33">
                  <c:v>18590</c:v>
                </c:pt>
                <c:pt idx="34">
                  <c:v>19320</c:v>
                </c:pt>
                <c:pt idx="35">
                  <c:v>16520</c:v>
                </c:pt>
                <c:pt idx="36">
                  <c:v>22293</c:v>
                </c:pt>
                <c:pt idx="37">
                  <c:v>18792</c:v>
                </c:pt>
              </c:numCache>
            </c:numRef>
          </c:val>
          <c:smooth val="0"/>
          <c:extLst>
            <c:ext xmlns:c16="http://schemas.microsoft.com/office/drawing/2014/chart" uri="{C3380CC4-5D6E-409C-BE32-E72D297353CC}">
              <c16:uniqueId val="{00000000-E1B3-4D43-96B1-4A881E931AEC}"/>
            </c:ext>
          </c:extLst>
        </c:ser>
        <c:ser>
          <c:idx val="1"/>
          <c:order val="1"/>
          <c:tx>
            <c:strRef>
              <c:f>'USA (regression with exclusion)'!$D$1</c:f>
              <c:strCache>
                <c:ptCount val="1"/>
                <c:pt idx="0">
                  <c:v>N° of VC deals</c:v>
                </c:pt>
              </c:strCache>
            </c:strRef>
          </c:tx>
          <c:spPr>
            <a:ln w="28575" cap="rnd">
              <a:solidFill>
                <a:schemeClr val="accent2"/>
              </a:solidFill>
              <a:round/>
            </a:ln>
            <a:effectLst/>
          </c:spPr>
          <c:marker>
            <c:symbol val="none"/>
          </c:marker>
          <c:cat>
            <c:strRef>
              <c:f>'USA (regression with exclusion)'!$A$2:$A$39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'USA (regression with exclusion)'!$D$2:$D$39</c:f>
              <c:numCache>
                <c:formatCode>General</c:formatCode>
                <c:ptCount val="38"/>
                <c:pt idx="5">
                  <c:v>3702</c:v>
                </c:pt>
                <c:pt idx="6">
                  <c:v>3234</c:v>
                </c:pt>
                <c:pt idx="7">
                  <c:v>3980</c:v>
                </c:pt>
                <c:pt idx="8">
                  <c:v>3424</c:v>
                </c:pt>
                <c:pt idx="9">
                  <c:v>3526</c:v>
                </c:pt>
                <c:pt idx="10">
                  <c:v>4748</c:v>
                </c:pt>
                <c:pt idx="11">
                  <c:v>6664</c:v>
                </c:pt>
                <c:pt idx="12">
                  <c:v>8074</c:v>
                </c:pt>
                <c:pt idx="13">
                  <c:v>10140</c:v>
                </c:pt>
                <c:pt idx="14">
                  <c:v>12564</c:v>
                </c:pt>
                <c:pt idx="15">
                  <c:v>17970</c:v>
                </c:pt>
                <c:pt idx="16">
                  <c:v>10954</c:v>
                </c:pt>
                <c:pt idx="17">
                  <c:v>7712</c:v>
                </c:pt>
                <c:pt idx="18">
                  <c:v>7468</c:v>
                </c:pt>
                <c:pt idx="19">
                  <c:v>7934</c:v>
                </c:pt>
                <c:pt idx="20">
                  <c:v>8114</c:v>
                </c:pt>
                <c:pt idx="21">
                  <c:v>9508</c:v>
                </c:pt>
                <c:pt idx="22">
                  <c:v>10570</c:v>
                </c:pt>
                <c:pt idx="23">
                  <c:v>11000</c:v>
                </c:pt>
                <c:pt idx="24">
                  <c:v>8366</c:v>
                </c:pt>
                <c:pt idx="25">
                  <c:v>9790</c:v>
                </c:pt>
                <c:pt idx="26">
                  <c:v>10386</c:v>
                </c:pt>
                <c:pt idx="27">
                  <c:v>10374</c:v>
                </c:pt>
                <c:pt idx="28">
                  <c:v>11130</c:v>
                </c:pt>
                <c:pt idx="29">
                  <c:v>11628</c:v>
                </c:pt>
                <c:pt idx="30">
                  <c:v>12004</c:v>
                </c:pt>
                <c:pt idx="31">
                  <c:v>10564</c:v>
                </c:pt>
                <c:pt idx="32">
                  <c:v>10442</c:v>
                </c:pt>
                <c:pt idx="33">
                  <c:v>10856</c:v>
                </c:pt>
                <c:pt idx="34">
                  <c:v>12064</c:v>
                </c:pt>
                <c:pt idx="35">
                  <c:v>12068</c:v>
                </c:pt>
                <c:pt idx="36">
                  <c:v>15936</c:v>
                </c:pt>
                <c:pt idx="37">
                  <c:v>17368</c:v>
                </c:pt>
              </c:numCache>
            </c:numRef>
          </c:val>
          <c:smooth val="0"/>
          <c:extLst>
            <c:ext xmlns:c16="http://schemas.microsoft.com/office/drawing/2014/chart" uri="{C3380CC4-5D6E-409C-BE32-E72D297353CC}">
              <c16:uniqueId val="{00000001-E1B3-4D43-96B1-4A881E931AEC}"/>
            </c:ext>
          </c:extLst>
        </c:ser>
        <c:dLbls>
          <c:showLegendKey val="0"/>
          <c:showVal val="0"/>
          <c:showCatName val="0"/>
          <c:showSerName val="0"/>
          <c:showPercent val="0"/>
          <c:showBubbleSize val="0"/>
        </c:dLbls>
        <c:smooth val="0"/>
        <c:axId val="1529847967"/>
        <c:axId val="1583510063"/>
      </c:lineChart>
      <c:catAx>
        <c:axId val="1529847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83510063"/>
        <c:crosses val="autoZero"/>
        <c:auto val="1"/>
        <c:lblAlgn val="ctr"/>
        <c:lblOffset val="100"/>
        <c:noMultiLvlLbl val="0"/>
      </c:catAx>
      <c:valAx>
        <c:axId val="158351006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984796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kern="1200" spc="0" baseline="0">
                <a:solidFill>
                  <a:sysClr val="windowText" lastClr="000000">
                    <a:lumMod val="65000"/>
                    <a:lumOff val="35000"/>
                  </a:sysClr>
                </a:solidFill>
              </a:rPr>
              <a:t>M&amp;A Value vs VC Equity Value - USA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1"/>
          <c:tx>
            <c:strRef>
              <c:f>'USA (regression with exclusion)'!$E$1</c:f>
              <c:strCache>
                <c:ptCount val="1"/>
                <c:pt idx="0">
                  <c:v>M&amp;A Value in bil. USD (Outbound excl.)</c:v>
                </c:pt>
              </c:strCache>
            </c:strRef>
          </c:tx>
          <c:spPr>
            <a:ln w="28575" cap="rnd">
              <a:solidFill>
                <a:schemeClr val="accent1"/>
              </a:solidFill>
              <a:round/>
            </a:ln>
            <a:effectLst/>
          </c:spPr>
          <c:marker>
            <c:symbol val="none"/>
          </c:marker>
          <c:cat>
            <c:strRef>
              <c:f>'USA (regression with exclusion)'!$A$1:$A$39</c:f>
              <c:strCache>
                <c:ptCount val="39"/>
                <c:pt idx="0">
                  <c:v>Year</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pt idx="37">
                  <c:v>2021</c:v>
                </c:pt>
                <c:pt idx="38">
                  <c:v>2022</c:v>
                </c:pt>
              </c:strCache>
            </c:strRef>
          </c:cat>
          <c:val>
            <c:numRef>
              <c:f>'USA (regression with exclusion)'!$E$2:$E$39</c:f>
              <c:numCache>
                <c:formatCode>#,##0.00</c:formatCode>
                <c:ptCount val="38"/>
                <c:pt idx="0">
                  <c:v>301.34999999999997</c:v>
                </c:pt>
                <c:pt idx="1">
                  <c:v>347.95000000000005</c:v>
                </c:pt>
                <c:pt idx="2">
                  <c:v>364.11</c:v>
                </c:pt>
                <c:pt idx="3">
                  <c:v>575.08999999999992</c:v>
                </c:pt>
                <c:pt idx="4">
                  <c:v>432.92999999999995</c:v>
                </c:pt>
                <c:pt idx="5">
                  <c:v>226.95</c:v>
                </c:pt>
                <c:pt idx="6">
                  <c:v>161.75</c:v>
                </c:pt>
                <c:pt idx="7">
                  <c:v>167.76</c:v>
                </c:pt>
                <c:pt idx="8">
                  <c:v>297.65000000000003</c:v>
                </c:pt>
                <c:pt idx="9">
                  <c:v>389.28999999999996</c:v>
                </c:pt>
                <c:pt idx="10">
                  <c:v>598.58000000000004</c:v>
                </c:pt>
                <c:pt idx="11">
                  <c:v>691.24</c:v>
                </c:pt>
                <c:pt idx="12">
                  <c:v>1017.9000000000001</c:v>
                </c:pt>
                <c:pt idx="13">
                  <c:v>1683.3700000000001</c:v>
                </c:pt>
                <c:pt idx="14">
                  <c:v>1973.3799999999999</c:v>
                </c:pt>
                <c:pt idx="15">
                  <c:v>1815.73</c:v>
                </c:pt>
                <c:pt idx="16">
                  <c:v>895.03000000000009</c:v>
                </c:pt>
                <c:pt idx="17">
                  <c:v>459.51</c:v>
                </c:pt>
                <c:pt idx="18">
                  <c:v>582.78</c:v>
                </c:pt>
                <c:pt idx="19">
                  <c:v>892.56999999999994</c:v>
                </c:pt>
                <c:pt idx="20">
                  <c:v>1197.6199999999999</c:v>
                </c:pt>
                <c:pt idx="21">
                  <c:v>1573.1200000000001</c:v>
                </c:pt>
                <c:pt idx="22">
                  <c:v>1650.4099999999999</c:v>
                </c:pt>
                <c:pt idx="23">
                  <c:v>1075.71</c:v>
                </c:pt>
                <c:pt idx="24">
                  <c:v>778.19</c:v>
                </c:pt>
                <c:pt idx="25">
                  <c:v>848.43999999999994</c:v>
                </c:pt>
                <c:pt idx="26">
                  <c:v>1104.3</c:v>
                </c:pt>
                <c:pt idx="27">
                  <c:v>817.93</c:v>
                </c:pt>
                <c:pt idx="28">
                  <c:v>1086.53</c:v>
                </c:pt>
                <c:pt idx="29">
                  <c:v>1751.2000000000003</c:v>
                </c:pt>
                <c:pt idx="30">
                  <c:v>2173.3999999999996</c:v>
                </c:pt>
                <c:pt idx="31">
                  <c:v>1602.99</c:v>
                </c:pt>
                <c:pt idx="32">
                  <c:v>1395.3899999999999</c:v>
                </c:pt>
                <c:pt idx="33">
                  <c:v>2069.2006999999999</c:v>
                </c:pt>
                <c:pt idx="34">
                  <c:v>1992.1842000000001</c:v>
                </c:pt>
                <c:pt idx="35">
                  <c:v>1515.3195699999997</c:v>
                </c:pt>
                <c:pt idx="36">
                  <c:v>2855.9072999999999</c:v>
                </c:pt>
                <c:pt idx="37">
                  <c:v>1700.0023000000001</c:v>
                </c:pt>
              </c:numCache>
            </c:numRef>
          </c:val>
          <c:smooth val="0"/>
          <c:extLst>
            <c:ext xmlns:c16="http://schemas.microsoft.com/office/drawing/2014/chart" uri="{C3380CC4-5D6E-409C-BE32-E72D297353CC}">
              <c16:uniqueId val="{00000004-74A4-4BA2-81E8-8DF09FDCA71C}"/>
            </c:ext>
          </c:extLst>
        </c:ser>
        <c:dLbls>
          <c:showLegendKey val="0"/>
          <c:showVal val="0"/>
          <c:showCatName val="0"/>
          <c:showSerName val="0"/>
          <c:showPercent val="0"/>
          <c:showBubbleSize val="0"/>
        </c:dLbls>
        <c:marker val="1"/>
        <c:smooth val="0"/>
        <c:axId val="1529847967"/>
        <c:axId val="1583510063"/>
        <c:extLst>
          <c:ext xmlns:c15="http://schemas.microsoft.com/office/drawing/2012/chart" uri="{02D57815-91ED-43cb-92C2-25804820EDAC}">
            <c15:filteredLineSeries>
              <c15:ser>
                <c:idx val="1"/>
                <c:order val="0"/>
                <c:tx>
                  <c:strRef>
                    <c:extLst>
                      <c:ext uri="{02D57815-91ED-43cb-92C2-25804820EDAC}">
                        <c15:formulaRef>
                          <c15:sqref>'USA (regression with exclusion)'!$A$1</c15:sqref>
                        </c15:formulaRef>
                      </c:ext>
                    </c:extLst>
                    <c:strCache>
                      <c:ptCount val="1"/>
                      <c:pt idx="0">
                        <c:v>Year</c:v>
                      </c:pt>
                    </c:strCache>
                  </c:strRef>
                </c:tx>
                <c:spPr>
                  <a:ln w="28575" cap="rnd">
                    <a:solidFill>
                      <a:schemeClr val="accent2"/>
                    </a:solidFill>
                    <a:round/>
                  </a:ln>
                  <a:effectLst/>
                </c:spPr>
                <c:marker>
                  <c:symbol val="none"/>
                </c:marker>
                <c:cat>
                  <c:strRef>
                    <c:extLst>
                      <c:ext uri="{02D57815-91ED-43cb-92C2-25804820EDAC}">
                        <c15:formulaRef>
                          <c15:sqref>'USA (regression with exclusion)'!$A$1:$A$39</c15:sqref>
                        </c15:formulaRef>
                      </c:ext>
                    </c:extLst>
                    <c:strCache>
                      <c:ptCount val="39"/>
                      <c:pt idx="0">
                        <c:v>Year</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pt idx="37">
                        <c:v>2021</c:v>
                      </c:pt>
                      <c:pt idx="38">
                        <c:v>2022</c:v>
                      </c:pt>
                    </c:strCache>
                  </c:strRef>
                </c:cat>
                <c:val>
                  <c:numRef>
                    <c:extLst>
                      <c:ext uri="{02D57815-91ED-43cb-92C2-25804820EDAC}">
                        <c15:formulaRef>
                          <c15:sqref>'USA (regression with exclusion)'!$A$2:$A$39</c15:sqref>
                        </c15:formulaRef>
                      </c:ext>
                    </c:extLst>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formatCode="@">
                        <c:v>0</c:v>
                      </c:pt>
                      <c:pt idx="32">
                        <c:v>2017</c:v>
                      </c:pt>
                      <c:pt idx="33">
                        <c:v>2018</c:v>
                      </c:pt>
                      <c:pt idx="34">
                        <c:v>2019</c:v>
                      </c:pt>
                      <c:pt idx="35">
                        <c:v>2020</c:v>
                      </c:pt>
                      <c:pt idx="36">
                        <c:v>2021</c:v>
                      </c:pt>
                      <c:pt idx="37">
                        <c:v>2022</c:v>
                      </c:pt>
                    </c:numCache>
                  </c:numRef>
                </c:val>
                <c:smooth val="0"/>
                <c:extLst>
                  <c:ext xmlns:c16="http://schemas.microsoft.com/office/drawing/2014/chart" uri="{C3380CC4-5D6E-409C-BE32-E72D297353CC}">
                    <c16:uniqueId val="{00000002-74A4-4BA2-81E8-8DF09FDCA71C}"/>
                  </c:ext>
                </c:extLst>
              </c15:ser>
            </c15:filteredLineSeries>
            <c15:filteredLineSeries>
              <c15:ser>
                <c:idx val="3"/>
                <c:order val="3"/>
                <c:tx>
                  <c:v>GDP in bil. USD</c:v>
                </c:tx>
                <c:spPr>
                  <a:ln w="28575" cap="rnd">
                    <a:solidFill>
                      <a:schemeClr val="accent4"/>
                    </a:solidFill>
                    <a:round/>
                  </a:ln>
                  <a:effectLst/>
                </c:spPr>
                <c:marker>
                  <c:symbol val="none"/>
                </c:marker>
                <c:val>
                  <c:numRef>
                    <c:extLst xmlns:c15="http://schemas.microsoft.com/office/drawing/2012/chart">
                      <c:ext xmlns:c15="http://schemas.microsoft.com/office/drawing/2012/chart" uri="{02D57815-91ED-43cb-92C2-25804820EDAC}">
                        <c15:formulaRef>
                          <c15:sqref>'USA (regression with exclusion)'!$G$2:$G$39</c15:sqref>
                        </c15:formulaRef>
                      </c:ext>
                    </c:extLst>
                    <c:numCache>
                      <c:formatCode>General</c:formatCode>
                      <c:ptCount val="38"/>
                      <c:pt idx="5">
                        <c:v>7.0490099999999991</c:v>
                      </c:pt>
                      <c:pt idx="6">
                        <c:v>5.5712800000000007</c:v>
                      </c:pt>
                      <c:pt idx="7">
                        <c:v>10.863239999999999</c:v>
                      </c:pt>
                      <c:pt idx="8">
                        <c:v>9.0699000000000005</c:v>
                      </c:pt>
                      <c:pt idx="9">
                        <c:v>10.739229999999999</c:v>
                      </c:pt>
                      <c:pt idx="10">
                        <c:v>17.98612</c:v>
                      </c:pt>
                      <c:pt idx="11">
                        <c:v>28.553999999999998</c:v>
                      </c:pt>
                      <c:pt idx="12">
                        <c:v>35.133039999999994</c:v>
                      </c:pt>
                      <c:pt idx="13">
                        <c:v>54.406580000000005</c:v>
                      </c:pt>
                      <c:pt idx="14">
                        <c:v>120.15497000000001</c:v>
                      </c:pt>
                      <c:pt idx="15">
                        <c:v>228.72579999999999</c:v>
                      </c:pt>
                      <c:pt idx="16">
                        <c:v>90.101619999999997</c:v>
                      </c:pt>
                      <c:pt idx="17">
                        <c:v>52.858990000000006</c:v>
                      </c:pt>
                      <c:pt idx="18">
                        <c:v>46.812160000000006</c:v>
                      </c:pt>
                      <c:pt idx="19">
                        <c:v>54.176070000000003</c:v>
                      </c:pt>
                      <c:pt idx="20">
                        <c:v>55.72522</c:v>
                      </c:pt>
                      <c:pt idx="21">
                        <c:v>65.590929999999986</c:v>
                      </c:pt>
                      <c:pt idx="22">
                        <c:v>73.861039999999988</c:v>
                      </c:pt>
                      <c:pt idx="23">
                        <c:v>73.783600000000007</c:v>
                      </c:pt>
                      <c:pt idx="24">
                        <c:v>50.318580000000004</c:v>
                      </c:pt>
                      <c:pt idx="25">
                        <c:v>62.470020000000005</c:v>
                      </c:pt>
                      <c:pt idx="26">
                        <c:v>72.937250000000006</c:v>
                      </c:pt>
                      <c:pt idx="27">
                        <c:v>64.048490000000001</c:v>
                      </c:pt>
                      <c:pt idx="28">
                        <c:v>67.828159999999997</c:v>
                      </c:pt>
                      <c:pt idx="29">
                        <c:v>114.9438</c:v>
                      </c:pt>
                      <c:pt idx="30">
                        <c:v>136.07142999999999</c:v>
                      </c:pt>
                      <c:pt idx="31">
                        <c:v>110.56376000000002</c:v>
                      </c:pt>
                      <c:pt idx="32">
                        <c:v>152.18678</c:v>
                      </c:pt>
                      <c:pt idx="33">
                        <c:v>232.9607</c:v>
                      </c:pt>
                      <c:pt idx="34">
                        <c:v>223.80271999999997</c:v>
                      </c:pt>
                      <c:pt idx="35">
                        <c:v>272.61725000000001</c:v>
                      </c:pt>
                      <c:pt idx="36">
                        <c:v>582.79790000000003</c:v>
                      </c:pt>
                      <c:pt idx="37">
                        <c:v>360.23250000000002</c:v>
                      </c:pt>
                    </c:numCache>
                  </c:numRef>
                </c:val>
                <c:smooth val="0"/>
                <c:extLst xmlns:c15="http://schemas.microsoft.com/office/drawing/2012/chart">
                  <c:ext xmlns:c16="http://schemas.microsoft.com/office/drawing/2014/chart" uri="{C3380CC4-5D6E-409C-BE32-E72D297353CC}">
                    <c16:uniqueId val="{00000000-E4B0-4DBA-B210-A5B9991A61FB}"/>
                  </c:ext>
                </c:extLst>
              </c15:ser>
            </c15:filteredLineSeries>
          </c:ext>
        </c:extLst>
      </c:lineChart>
      <c:lineChart>
        <c:grouping val="standard"/>
        <c:varyColors val="0"/>
        <c:ser>
          <c:idx val="2"/>
          <c:order val="2"/>
          <c:tx>
            <c:strRef>
              <c:f>'USA (regression with exclusion)'!$G$1</c:f>
              <c:strCache>
                <c:ptCount val="1"/>
                <c:pt idx="0">
                  <c:v>VC Equity Value in bil. USD</c:v>
                </c:pt>
              </c:strCache>
            </c:strRef>
          </c:tx>
          <c:spPr>
            <a:ln w="28575" cap="rnd">
              <a:solidFill>
                <a:schemeClr val="accent3"/>
              </a:solidFill>
              <a:round/>
            </a:ln>
            <a:effectLst/>
          </c:spPr>
          <c:marker>
            <c:symbol val="none"/>
          </c:marker>
          <c:cat>
            <c:strRef>
              <c:f>'USA (regression with exclusion)'!$A$1:$A$39</c:f>
              <c:strCache>
                <c:ptCount val="39"/>
                <c:pt idx="0">
                  <c:v>Year</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pt idx="37">
                  <c:v>2021</c:v>
                </c:pt>
                <c:pt idx="38">
                  <c:v>2022</c:v>
                </c:pt>
              </c:strCache>
            </c:strRef>
          </c:cat>
          <c:val>
            <c:numRef>
              <c:f>'USA (regression with exclusion)'!$G$2:$G$39</c:f>
              <c:numCache>
                <c:formatCode>General</c:formatCode>
                <c:ptCount val="38"/>
                <c:pt idx="5">
                  <c:v>7.0490099999999991</c:v>
                </c:pt>
                <c:pt idx="6">
                  <c:v>5.5712800000000007</c:v>
                </c:pt>
                <c:pt idx="7">
                  <c:v>10.863239999999999</c:v>
                </c:pt>
                <c:pt idx="8">
                  <c:v>9.0699000000000005</c:v>
                </c:pt>
                <c:pt idx="9">
                  <c:v>10.739229999999999</c:v>
                </c:pt>
                <c:pt idx="10">
                  <c:v>17.98612</c:v>
                </c:pt>
                <c:pt idx="11">
                  <c:v>28.553999999999998</c:v>
                </c:pt>
                <c:pt idx="12">
                  <c:v>35.133039999999994</c:v>
                </c:pt>
                <c:pt idx="13">
                  <c:v>54.406580000000005</c:v>
                </c:pt>
                <c:pt idx="14">
                  <c:v>120.15497000000001</c:v>
                </c:pt>
                <c:pt idx="15">
                  <c:v>228.72579999999999</c:v>
                </c:pt>
                <c:pt idx="16">
                  <c:v>90.101619999999997</c:v>
                </c:pt>
                <c:pt idx="17">
                  <c:v>52.858990000000006</c:v>
                </c:pt>
                <c:pt idx="18">
                  <c:v>46.812160000000006</c:v>
                </c:pt>
                <c:pt idx="19">
                  <c:v>54.176070000000003</c:v>
                </c:pt>
                <c:pt idx="20">
                  <c:v>55.72522</c:v>
                </c:pt>
                <c:pt idx="21">
                  <c:v>65.590929999999986</c:v>
                </c:pt>
                <c:pt idx="22">
                  <c:v>73.861039999999988</c:v>
                </c:pt>
                <c:pt idx="23">
                  <c:v>73.783600000000007</c:v>
                </c:pt>
                <c:pt idx="24">
                  <c:v>50.318580000000004</c:v>
                </c:pt>
                <c:pt idx="25">
                  <c:v>62.470020000000005</c:v>
                </c:pt>
                <c:pt idx="26">
                  <c:v>72.937250000000006</c:v>
                </c:pt>
                <c:pt idx="27">
                  <c:v>64.048490000000001</c:v>
                </c:pt>
                <c:pt idx="28">
                  <c:v>67.828159999999997</c:v>
                </c:pt>
                <c:pt idx="29">
                  <c:v>114.9438</c:v>
                </c:pt>
                <c:pt idx="30">
                  <c:v>136.07142999999999</c:v>
                </c:pt>
                <c:pt idx="31">
                  <c:v>110.56376000000002</c:v>
                </c:pt>
                <c:pt idx="32">
                  <c:v>152.18678</c:v>
                </c:pt>
                <c:pt idx="33">
                  <c:v>232.9607</c:v>
                </c:pt>
                <c:pt idx="34">
                  <c:v>223.80271999999997</c:v>
                </c:pt>
                <c:pt idx="35">
                  <c:v>272.61725000000001</c:v>
                </c:pt>
                <c:pt idx="36">
                  <c:v>582.79790000000003</c:v>
                </c:pt>
                <c:pt idx="37">
                  <c:v>360.23250000000002</c:v>
                </c:pt>
              </c:numCache>
            </c:numRef>
          </c:val>
          <c:smooth val="0"/>
          <c:extLst>
            <c:ext xmlns:c16="http://schemas.microsoft.com/office/drawing/2014/chart" uri="{C3380CC4-5D6E-409C-BE32-E72D297353CC}">
              <c16:uniqueId val="{00000005-74A4-4BA2-81E8-8DF09FDCA71C}"/>
            </c:ext>
          </c:extLst>
        </c:ser>
        <c:dLbls>
          <c:showLegendKey val="0"/>
          <c:showVal val="0"/>
          <c:showCatName val="0"/>
          <c:showSerName val="0"/>
          <c:showPercent val="0"/>
          <c:showBubbleSize val="0"/>
        </c:dLbls>
        <c:marker val="1"/>
        <c:smooth val="0"/>
        <c:axId val="579420096"/>
        <c:axId val="575678240"/>
      </c:lineChart>
      <c:catAx>
        <c:axId val="1529847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83510063"/>
        <c:crosses val="autoZero"/>
        <c:auto val="1"/>
        <c:lblAlgn val="ctr"/>
        <c:lblOffset val="100"/>
        <c:noMultiLvlLbl val="0"/>
      </c:catAx>
      <c:valAx>
        <c:axId val="1583510063"/>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9847967"/>
        <c:crosses val="autoZero"/>
        <c:crossBetween val="between"/>
      </c:valAx>
      <c:valAx>
        <c:axId val="57567824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9420096"/>
        <c:crosses val="max"/>
        <c:crossBetween val="between"/>
      </c:valAx>
      <c:catAx>
        <c:axId val="579420096"/>
        <c:scaling>
          <c:orientation val="minMax"/>
        </c:scaling>
        <c:delete val="1"/>
        <c:axPos val="b"/>
        <c:numFmt formatCode="General" sourceLinked="1"/>
        <c:majorTickMark val="out"/>
        <c:minorTickMark val="none"/>
        <c:tickLblPos val="nextTo"/>
        <c:crossAx val="5756782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kern="1200" spc="0" baseline="0">
                <a:solidFill>
                  <a:sysClr val="windowText" lastClr="000000">
                    <a:lumMod val="65000"/>
                    <a:lumOff val="35000"/>
                  </a:sysClr>
                </a:solidFill>
              </a:rPr>
              <a:t>M&amp;A deals vs VC deals - USA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'USA (regression without exclus)'!$D$1</c:f>
              <c:strCache>
                <c:ptCount val="1"/>
                <c:pt idx="0">
                  <c:v>N° of M&amp;A deals</c:v>
                </c:pt>
              </c:strCache>
            </c:strRef>
          </c:tx>
          <c:spPr>
            <a:ln w="28575" cap="rnd">
              <a:solidFill>
                <a:schemeClr val="accent1"/>
              </a:solidFill>
              <a:round/>
            </a:ln>
            <a:effectLst/>
          </c:spPr>
          <c:marker>
            <c:symbol val="none"/>
          </c:marker>
          <c:cat>
            <c:strRef>
              <c:f>'USA (regression without exclus)'!$A$2:$A$39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'USA (regression without exclus)'!$D$2:$D$39</c:f>
              <c:numCache>
                <c:formatCode>#,##0</c:formatCode>
                <c:ptCount val="38"/>
                <c:pt idx="0">
                  <c:v>2309</c:v>
                </c:pt>
                <c:pt idx="1">
                  <c:v>3447</c:v>
                </c:pt>
                <c:pt idx="2">
                  <c:v>3708</c:v>
                </c:pt>
                <c:pt idx="3">
                  <c:v>4443</c:v>
                </c:pt>
                <c:pt idx="4">
                  <c:v>5840</c:v>
                </c:pt>
                <c:pt idx="5">
                  <c:v>5982</c:v>
                </c:pt>
                <c:pt idx="6">
                  <c:v>5702</c:v>
                </c:pt>
                <c:pt idx="7">
                  <c:v>5915</c:v>
                </c:pt>
                <c:pt idx="8">
                  <c:v>6782</c:v>
                </c:pt>
                <c:pt idx="9">
                  <c:v>8076</c:v>
                </c:pt>
                <c:pt idx="10">
                  <c:v>9368</c:v>
                </c:pt>
                <c:pt idx="11">
                  <c:v>11856</c:v>
                </c:pt>
                <c:pt idx="12">
                  <c:v>13147</c:v>
                </c:pt>
                <c:pt idx="13">
                  <c:v>14780</c:v>
                </c:pt>
                <c:pt idx="14">
                  <c:v>13245</c:v>
                </c:pt>
                <c:pt idx="15">
                  <c:v>14114</c:v>
                </c:pt>
                <c:pt idx="16">
                  <c:v>9652</c:v>
                </c:pt>
                <c:pt idx="17">
                  <c:v>8571</c:v>
                </c:pt>
                <c:pt idx="18">
                  <c:v>9272</c:v>
                </c:pt>
                <c:pt idx="19">
                  <c:v>10744</c:v>
                </c:pt>
                <c:pt idx="20">
                  <c:v>11436</c:v>
                </c:pt>
                <c:pt idx="21">
                  <c:v>13019</c:v>
                </c:pt>
                <c:pt idx="22">
                  <c:v>13999</c:v>
                </c:pt>
                <c:pt idx="23">
                  <c:v>11731</c:v>
                </c:pt>
                <c:pt idx="24">
                  <c:v>9466</c:v>
                </c:pt>
                <c:pt idx="25">
                  <c:v>10191</c:v>
                </c:pt>
                <c:pt idx="26">
                  <c:v>10536</c:v>
                </c:pt>
                <c:pt idx="27">
                  <c:v>10629</c:v>
                </c:pt>
                <c:pt idx="28">
                  <c:v>10877</c:v>
                </c:pt>
                <c:pt idx="29">
                  <c:v>12283</c:v>
                </c:pt>
                <c:pt idx="30">
                  <c:v>12885</c:v>
                </c:pt>
                <c:pt idx="31">
                  <c:v>13430</c:v>
                </c:pt>
                <c:pt idx="32">
                  <c:v>15558</c:v>
                </c:pt>
                <c:pt idx="33">
                  <c:v>20764</c:v>
                </c:pt>
                <c:pt idx="34">
                  <c:v>21559</c:v>
                </c:pt>
                <c:pt idx="35">
                  <c:v>18422</c:v>
                </c:pt>
                <c:pt idx="36">
                  <c:v>25170</c:v>
                </c:pt>
                <c:pt idx="37">
                  <c:v>21274</c:v>
                </c:pt>
              </c:numCache>
            </c:numRef>
          </c:val>
          <c:smooth val="0"/>
          <c:extLst>
            <c:ext xmlns:c16="http://schemas.microsoft.com/office/drawing/2014/chart" uri="{C3380CC4-5D6E-409C-BE32-E72D297353CC}">
              <c16:uniqueId val="{00000000-03B2-4373-9647-FE72ECAE567F}"/>
            </c:ext>
          </c:extLst>
        </c:ser>
        <c:ser>
          <c:idx val="1"/>
          <c:order val="1"/>
          <c:tx>
            <c:strRef>
              <c:f>'USA (regression without exclus)'!$B$1</c:f>
              <c:strCache>
                <c:ptCount val="1"/>
                <c:pt idx="0">
                  <c:v>N° of VC deals</c:v>
                </c:pt>
              </c:strCache>
            </c:strRef>
          </c:tx>
          <c:spPr>
            <a:ln w="28575" cap="rnd">
              <a:solidFill>
                <a:schemeClr val="accent2"/>
              </a:solidFill>
              <a:round/>
            </a:ln>
            <a:effectLst/>
          </c:spPr>
          <c:marker>
            <c:symbol val="none"/>
          </c:marker>
          <c:cat>
            <c:strRef>
              <c:f>'USA (regression without exclus)'!$A$2:$A$39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'USA (regression without exclus)'!$B$2:$B$39</c:f>
              <c:numCache>
                <c:formatCode>General</c:formatCode>
                <c:ptCount val="38"/>
                <c:pt idx="5">
                  <c:v>3702</c:v>
                </c:pt>
                <c:pt idx="6">
                  <c:v>3234</c:v>
                </c:pt>
                <c:pt idx="7">
                  <c:v>3980</c:v>
                </c:pt>
                <c:pt idx="8">
                  <c:v>3424</c:v>
                </c:pt>
                <c:pt idx="9">
                  <c:v>3526</c:v>
                </c:pt>
                <c:pt idx="10">
                  <c:v>4748</c:v>
                </c:pt>
                <c:pt idx="11">
                  <c:v>6664</c:v>
                </c:pt>
                <c:pt idx="12">
                  <c:v>8074</c:v>
                </c:pt>
                <c:pt idx="13">
                  <c:v>10140</c:v>
                </c:pt>
                <c:pt idx="14">
                  <c:v>12564</c:v>
                </c:pt>
                <c:pt idx="15">
                  <c:v>17970</c:v>
                </c:pt>
                <c:pt idx="16">
                  <c:v>10954</c:v>
                </c:pt>
                <c:pt idx="17">
                  <c:v>7712</c:v>
                </c:pt>
                <c:pt idx="18">
                  <c:v>7468</c:v>
                </c:pt>
                <c:pt idx="19">
                  <c:v>7934</c:v>
                </c:pt>
                <c:pt idx="20">
                  <c:v>8114</c:v>
                </c:pt>
                <c:pt idx="21">
                  <c:v>9508</c:v>
                </c:pt>
                <c:pt idx="22">
                  <c:v>10570</c:v>
                </c:pt>
                <c:pt idx="23">
                  <c:v>11000</c:v>
                </c:pt>
                <c:pt idx="24">
                  <c:v>8366</c:v>
                </c:pt>
                <c:pt idx="25">
                  <c:v>9790</c:v>
                </c:pt>
                <c:pt idx="26">
                  <c:v>10386</c:v>
                </c:pt>
                <c:pt idx="27">
                  <c:v>10374</c:v>
                </c:pt>
                <c:pt idx="28">
                  <c:v>11130</c:v>
                </c:pt>
                <c:pt idx="29">
                  <c:v>11628</c:v>
                </c:pt>
                <c:pt idx="30">
                  <c:v>12004</c:v>
                </c:pt>
                <c:pt idx="31">
                  <c:v>10564</c:v>
                </c:pt>
                <c:pt idx="32">
                  <c:v>10442</c:v>
                </c:pt>
                <c:pt idx="33">
                  <c:v>10856</c:v>
                </c:pt>
                <c:pt idx="34">
                  <c:v>12064</c:v>
                </c:pt>
                <c:pt idx="35">
                  <c:v>12068</c:v>
                </c:pt>
                <c:pt idx="36">
                  <c:v>15936</c:v>
                </c:pt>
                <c:pt idx="37">
                  <c:v>17368</c:v>
                </c:pt>
              </c:numCache>
            </c:numRef>
          </c:val>
          <c:smooth val="0"/>
          <c:extLst>
            <c:ext xmlns:c16="http://schemas.microsoft.com/office/drawing/2014/chart" uri="{C3380CC4-5D6E-409C-BE32-E72D297353CC}">
              <c16:uniqueId val="{00000001-03B2-4373-9647-FE72ECAE567F}"/>
            </c:ext>
          </c:extLst>
        </c:ser>
        <c:dLbls>
          <c:showLegendKey val="0"/>
          <c:showVal val="0"/>
          <c:showCatName val="0"/>
          <c:showSerName val="0"/>
          <c:showPercent val="0"/>
          <c:showBubbleSize val="0"/>
        </c:dLbls>
        <c:smooth val="0"/>
        <c:axId val="1529847967"/>
        <c:axId val="1583510063"/>
      </c:lineChart>
      <c:catAx>
        <c:axId val="1529847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83510063"/>
        <c:crosses val="autoZero"/>
        <c:auto val="1"/>
        <c:lblAlgn val="ctr"/>
        <c:lblOffset val="100"/>
        <c:noMultiLvlLbl val="0"/>
      </c:catAx>
      <c:valAx>
        <c:axId val="158351006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984796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kern="1200" spc="0" baseline="0">
                <a:solidFill>
                  <a:sysClr val="windowText" lastClr="000000">
                    <a:lumMod val="65000"/>
                    <a:lumOff val="35000"/>
                  </a:sysClr>
                </a:solidFill>
              </a:rPr>
              <a:t>M&amp;A Value vs VC Equity Value - USA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1"/>
          <c:tx>
            <c:strRef>
              <c:f>'USA (regression without exclus)'!$G$1</c:f>
              <c:strCache>
                <c:ptCount val="1"/>
                <c:pt idx="0">
                  <c:v>M&amp;A Value in bil. USD</c:v>
                </c:pt>
              </c:strCache>
            </c:strRef>
          </c:tx>
          <c:spPr>
            <a:ln w="28575" cap="rnd">
              <a:solidFill>
                <a:schemeClr val="accent1"/>
              </a:solidFill>
              <a:round/>
            </a:ln>
            <a:effectLst/>
          </c:spPr>
          <c:marker>
            <c:symbol val="none"/>
          </c:marker>
          <c:cat>
            <c:strRef>
              <c:f>'USA (regression without exclus)'!$A$1:$A$39</c:f>
              <c:strCache>
                <c:ptCount val="39"/>
                <c:pt idx="0">
                  <c:v>Year</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pt idx="37">
                  <c:v>2021</c:v>
                </c:pt>
                <c:pt idx="38">
                  <c:v>2022</c:v>
                </c:pt>
              </c:strCache>
            </c:strRef>
          </c:cat>
          <c:val>
            <c:numRef>
              <c:f>'USA (regression without exclus)'!$G$2:$G$39</c:f>
              <c:numCache>
                <c:formatCode>#,##0.00</c:formatCode>
                <c:ptCount val="38"/>
                <c:pt idx="0">
                  <c:v>305.64</c:v>
                </c:pt>
                <c:pt idx="1">
                  <c:v>353.54</c:v>
                </c:pt>
                <c:pt idx="2">
                  <c:v>373.17</c:v>
                </c:pt>
                <c:pt idx="3">
                  <c:v>586.04999999999995</c:v>
                </c:pt>
                <c:pt idx="4">
                  <c:v>466.09</c:v>
                </c:pt>
                <c:pt idx="5">
                  <c:v>254.16</c:v>
                </c:pt>
                <c:pt idx="6">
                  <c:v>176.99</c:v>
                </c:pt>
                <c:pt idx="7">
                  <c:v>185.13</c:v>
                </c:pt>
                <c:pt idx="8">
                  <c:v>317.61</c:v>
                </c:pt>
                <c:pt idx="9">
                  <c:v>414.7</c:v>
                </c:pt>
                <c:pt idx="10">
                  <c:v>666.58</c:v>
                </c:pt>
                <c:pt idx="11">
                  <c:v>750.39</c:v>
                </c:pt>
                <c:pt idx="12">
                  <c:v>1116.22</c:v>
                </c:pt>
                <c:pt idx="13">
                  <c:v>1816.41</c:v>
                </c:pt>
                <c:pt idx="14">
                  <c:v>2138.1799999999998</c:v>
                </c:pt>
                <c:pt idx="15">
                  <c:v>1965.81</c:v>
                </c:pt>
                <c:pt idx="16">
                  <c:v>1010.58</c:v>
                </c:pt>
                <c:pt idx="17">
                  <c:v>520.54</c:v>
                </c:pt>
                <c:pt idx="18">
                  <c:v>668.86</c:v>
                </c:pt>
                <c:pt idx="19">
                  <c:v>1006.42</c:v>
                </c:pt>
                <c:pt idx="20">
                  <c:v>1342.1</c:v>
                </c:pt>
                <c:pt idx="21">
                  <c:v>1843.89</c:v>
                </c:pt>
                <c:pt idx="22">
                  <c:v>1967.06</c:v>
                </c:pt>
                <c:pt idx="23">
                  <c:v>1215.0899999999999</c:v>
                </c:pt>
                <c:pt idx="24">
                  <c:v>877.61</c:v>
                </c:pt>
                <c:pt idx="25">
                  <c:v>981.8</c:v>
                </c:pt>
                <c:pt idx="26">
                  <c:v>1247.04</c:v>
                </c:pt>
                <c:pt idx="27">
                  <c:v>995.65</c:v>
                </c:pt>
                <c:pt idx="28">
                  <c:v>1214.79</c:v>
                </c:pt>
                <c:pt idx="29">
                  <c:v>2153.8000000000002</c:v>
                </c:pt>
                <c:pt idx="30">
                  <c:v>2417.39</c:v>
                </c:pt>
                <c:pt idx="31">
                  <c:v>1784.77</c:v>
                </c:pt>
                <c:pt idx="32">
                  <c:v>1761.54</c:v>
                </c:pt>
                <c:pt idx="33">
                  <c:v>2431.4360999999999</c:v>
                </c:pt>
                <c:pt idx="34">
                  <c:v>2358.4553000000001</c:v>
                </c:pt>
                <c:pt idx="35">
                  <c:v>1896.6898699999997</c:v>
                </c:pt>
                <c:pt idx="36">
                  <c:v>3474.2368000000001</c:v>
                </c:pt>
                <c:pt idx="37">
                  <c:v>1997.9215000000002</c:v>
                </c:pt>
              </c:numCache>
            </c:numRef>
          </c:val>
          <c:smooth val="0"/>
          <c:extLst>
            <c:ext xmlns:c16="http://schemas.microsoft.com/office/drawing/2014/chart" uri="{C3380CC4-5D6E-409C-BE32-E72D297353CC}">
              <c16:uniqueId val="{00000000-D8C0-4B1C-83D9-562B34417BCA}"/>
            </c:ext>
          </c:extLst>
        </c:ser>
        <c:dLbls>
          <c:showLegendKey val="0"/>
          <c:showVal val="0"/>
          <c:showCatName val="0"/>
          <c:showSerName val="0"/>
          <c:showPercent val="0"/>
          <c:showBubbleSize val="0"/>
        </c:dLbls>
        <c:marker val="1"/>
        <c:smooth val="0"/>
        <c:axId val="1529847967"/>
        <c:axId val="1583510063"/>
        <c:extLst>
          <c:ext xmlns:c15="http://schemas.microsoft.com/office/drawing/2012/chart" uri="{02D57815-91ED-43cb-92C2-25804820EDAC}">
            <c15:filteredLineSeries>
              <c15:ser>
                <c:idx val="1"/>
                <c:order val="0"/>
                <c:tx>
                  <c:strRef>
                    <c:extLst>
                      <c:ext uri="{02D57815-91ED-43cb-92C2-25804820EDAC}">
                        <c15:formulaRef>
                          <c15:sqref>'USA (regression without exclus)'!$A$1</c15:sqref>
                        </c15:formulaRef>
                      </c:ext>
                    </c:extLst>
                    <c:strCache>
                      <c:ptCount val="1"/>
                      <c:pt idx="0">
                        <c:v>Year</c:v>
                      </c:pt>
                    </c:strCache>
                  </c:strRef>
                </c:tx>
                <c:spPr>
                  <a:ln w="28575" cap="rnd">
                    <a:solidFill>
                      <a:schemeClr val="accent2"/>
                    </a:solidFill>
                    <a:round/>
                  </a:ln>
                  <a:effectLst/>
                </c:spPr>
                <c:marker>
                  <c:symbol val="none"/>
                </c:marker>
                <c:cat>
                  <c:strRef>
                    <c:extLst>
                      <c:ext uri="{02D57815-91ED-43cb-92C2-25804820EDAC}">
                        <c15:formulaRef>
                          <c15:sqref>'USA (regression without exclus)'!$A$1:$A$39</c15:sqref>
                        </c15:formulaRef>
                      </c:ext>
                    </c:extLst>
                    <c:strCache>
                      <c:ptCount val="39"/>
                      <c:pt idx="0">
                        <c:v>Year</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pt idx="37">
                        <c:v>2021</c:v>
                      </c:pt>
                      <c:pt idx="38">
                        <c:v>2022</c:v>
                      </c:pt>
                    </c:strCache>
                  </c:strRef>
                </c:cat>
                <c:val>
                  <c:numRef>
                    <c:extLst>
                      <c:ext uri="{02D57815-91ED-43cb-92C2-25804820EDAC}">
                        <c15:formulaRef>
                          <c15:sqref>'USA (regression without exclus)'!$A$2:$A$39</c15:sqref>
                        </c15:formulaRef>
                      </c:ext>
                    </c:extLst>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formatCode="@">
                        <c:v>0</c:v>
                      </c:pt>
                      <c:pt idx="32">
                        <c:v>2017</c:v>
                      </c:pt>
                      <c:pt idx="33">
                        <c:v>2018</c:v>
                      </c:pt>
                      <c:pt idx="34">
                        <c:v>2019</c:v>
                      </c:pt>
                      <c:pt idx="35">
                        <c:v>2020</c:v>
                      </c:pt>
                      <c:pt idx="36">
                        <c:v>2021</c:v>
                      </c:pt>
                      <c:pt idx="37">
                        <c:v>2022</c:v>
                      </c:pt>
                    </c:numCache>
                  </c:numRef>
                </c:val>
                <c:smooth val="0"/>
                <c:extLst>
                  <c:ext xmlns:c16="http://schemas.microsoft.com/office/drawing/2014/chart" uri="{C3380CC4-5D6E-409C-BE32-E72D297353CC}">
                    <c16:uniqueId val="{00000002-D8C0-4B1C-83D9-562B34417BCA}"/>
                  </c:ext>
                </c:extLst>
              </c15:ser>
            </c15:filteredLineSeries>
          </c:ext>
        </c:extLst>
      </c:lineChart>
      <c:lineChart>
        <c:grouping val="standard"/>
        <c:varyColors val="0"/>
        <c:ser>
          <c:idx val="2"/>
          <c:order val="2"/>
          <c:tx>
            <c:strRef>
              <c:f>'USA (regression without exclus)'!$E$1</c:f>
              <c:strCache>
                <c:ptCount val="1"/>
                <c:pt idx="0">
                  <c:v>VC Equity Value in bil. USD</c:v>
                </c:pt>
              </c:strCache>
            </c:strRef>
          </c:tx>
          <c:spPr>
            <a:ln w="28575" cap="rnd">
              <a:solidFill>
                <a:schemeClr val="accent3"/>
              </a:solidFill>
              <a:round/>
            </a:ln>
            <a:effectLst/>
          </c:spPr>
          <c:marker>
            <c:symbol val="none"/>
          </c:marker>
          <c:cat>
            <c:strRef>
              <c:f>'USA (regression without exclus)'!$A$1:$A$39</c:f>
              <c:strCache>
                <c:ptCount val="39"/>
                <c:pt idx="0">
                  <c:v>Year</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pt idx="31">
                  <c:v>2015</c:v>
                </c:pt>
                <c:pt idx="32">
                  <c:v>2016</c:v>
                </c:pt>
                <c:pt idx="33">
                  <c:v>2017</c:v>
                </c:pt>
                <c:pt idx="34">
                  <c:v>2018</c:v>
                </c:pt>
                <c:pt idx="35">
                  <c:v>2019</c:v>
                </c:pt>
                <c:pt idx="36">
                  <c:v>2020</c:v>
                </c:pt>
                <c:pt idx="37">
                  <c:v>2021</c:v>
                </c:pt>
                <c:pt idx="38">
                  <c:v>2022</c:v>
                </c:pt>
              </c:strCache>
            </c:strRef>
          </c:cat>
          <c:val>
            <c:numRef>
              <c:f>'USA (regression without exclus)'!$E$2:$E$39</c:f>
              <c:numCache>
                <c:formatCode>General</c:formatCode>
                <c:ptCount val="38"/>
                <c:pt idx="5">
                  <c:v>7.0490099999999991</c:v>
                </c:pt>
                <c:pt idx="6">
                  <c:v>5.5712800000000007</c:v>
                </c:pt>
                <c:pt idx="7">
                  <c:v>10.863239999999999</c:v>
                </c:pt>
                <c:pt idx="8">
                  <c:v>9.0699000000000005</c:v>
                </c:pt>
                <c:pt idx="9">
                  <c:v>10.739229999999999</c:v>
                </c:pt>
                <c:pt idx="10">
                  <c:v>17.98612</c:v>
                </c:pt>
                <c:pt idx="11">
                  <c:v>28.553999999999998</c:v>
                </c:pt>
                <c:pt idx="12">
                  <c:v>35.133039999999994</c:v>
                </c:pt>
                <c:pt idx="13">
                  <c:v>54.406580000000005</c:v>
                </c:pt>
                <c:pt idx="14">
                  <c:v>120.15497000000001</c:v>
                </c:pt>
                <c:pt idx="15">
                  <c:v>228.72579999999999</c:v>
                </c:pt>
                <c:pt idx="16">
                  <c:v>90.101619999999997</c:v>
                </c:pt>
                <c:pt idx="17">
                  <c:v>52.858990000000006</c:v>
                </c:pt>
                <c:pt idx="18">
                  <c:v>46.812160000000006</c:v>
                </c:pt>
                <c:pt idx="19">
                  <c:v>54.176070000000003</c:v>
                </c:pt>
                <c:pt idx="20">
                  <c:v>55.72522</c:v>
                </c:pt>
                <c:pt idx="21">
                  <c:v>65.590929999999986</c:v>
                </c:pt>
                <c:pt idx="22">
                  <c:v>73.861039999999988</c:v>
                </c:pt>
                <c:pt idx="23">
                  <c:v>73.783600000000007</c:v>
                </c:pt>
                <c:pt idx="24">
                  <c:v>50.318580000000004</c:v>
                </c:pt>
                <c:pt idx="25">
                  <c:v>62.470020000000005</c:v>
                </c:pt>
                <c:pt idx="26">
                  <c:v>72.937250000000006</c:v>
                </c:pt>
                <c:pt idx="27">
                  <c:v>64.048490000000001</c:v>
                </c:pt>
                <c:pt idx="28">
                  <c:v>67.828159999999997</c:v>
                </c:pt>
                <c:pt idx="29">
                  <c:v>114.9438</c:v>
                </c:pt>
                <c:pt idx="30">
                  <c:v>136.07142999999999</c:v>
                </c:pt>
                <c:pt idx="31">
                  <c:v>110.56376000000002</c:v>
                </c:pt>
                <c:pt idx="32">
                  <c:v>152.18678</c:v>
                </c:pt>
                <c:pt idx="33">
                  <c:v>232.9607</c:v>
                </c:pt>
                <c:pt idx="34">
                  <c:v>223.80271999999997</c:v>
                </c:pt>
                <c:pt idx="35">
                  <c:v>272.61725000000001</c:v>
                </c:pt>
                <c:pt idx="36">
                  <c:v>582.79790000000003</c:v>
                </c:pt>
                <c:pt idx="37">
                  <c:v>360.23250000000002</c:v>
                </c:pt>
              </c:numCache>
            </c:numRef>
          </c:val>
          <c:smooth val="0"/>
          <c:extLst>
            <c:ext xmlns:c16="http://schemas.microsoft.com/office/drawing/2014/chart" uri="{C3380CC4-5D6E-409C-BE32-E72D297353CC}">
              <c16:uniqueId val="{00000001-D8C0-4B1C-83D9-562B34417BCA}"/>
            </c:ext>
          </c:extLst>
        </c:ser>
        <c:dLbls>
          <c:showLegendKey val="0"/>
          <c:showVal val="0"/>
          <c:showCatName val="0"/>
          <c:showSerName val="0"/>
          <c:showPercent val="0"/>
          <c:showBubbleSize val="0"/>
        </c:dLbls>
        <c:marker val="1"/>
        <c:smooth val="0"/>
        <c:axId val="579420096"/>
        <c:axId val="575678240"/>
      </c:lineChart>
      <c:catAx>
        <c:axId val="15298479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83510063"/>
        <c:crosses val="autoZero"/>
        <c:auto val="1"/>
        <c:lblAlgn val="ctr"/>
        <c:lblOffset val="100"/>
        <c:noMultiLvlLbl val="0"/>
      </c:catAx>
      <c:valAx>
        <c:axId val="1583510063"/>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9847967"/>
        <c:crosses val="autoZero"/>
        <c:crossBetween val="between"/>
      </c:valAx>
      <c:valAx>
        <c:axId val="57567824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9420096"/>
        <c:crosses val="max"/>
        <c:crossBetween val="between"/>
      </c:valAx>
      <c:catAx>
        <c:axId val="579420096"/>
        <c:scaling>
          <c:orientation val="minMax"/>
        </c:scaling>
        <c:delete val="1"/>
        <c:axPos val="b"/>
        <c:numFmt formatCode="General" sourceLinked="1"/>
        <c:majorTickMark val="out"/>
        <c:minorTickMark val="none"/>
        <c:tickLblPos val="nextTo"/>
        <c:crossAx val="5756782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deals vs VC deals - ISRAEL</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ISRAEL!$D$1</c:f>
              <c:strCache>
                <c:ptCount val="1"/>
                <c:pt idx="0">
                  <c:v>N° of M&amp;A deals</c:v>
                </c:pt>
              </c:strCache>
            </c:strRef>
          </c:tx>
          <c:spPr>
            <a:ln w="28575" cap="rnd">
              <a:solidFill>
                <a:schemeClr val="accent1"/>
              </a:solidFill>
              <a:round/>
            </a:ln>
            <a:effectLst/>
          </c:spPr>
          <c:marker>
            <c:symbol val="none"/>
          </c:marker>
          <c:cat>
            <c:strRef>
              <c:f>ISRAEL!$A$2:$A$39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ISRAEL!$D$2:$D$39</c:f>
              <c:numCache>
                <c:formatCode>#,##0</c:formatCode>
                <c:ptCount val="38"/>
                <c:pt idx="0">
                  <c:v>4</c:v>
                </c:pt>
                <c:pt idx="1">
                  <c:v>4</c:v>
                </c:pt>
                <c:pt idx="2">
                  <c:v>1</c:v>
                </c:pt>
                <c:pt idx="3">
                  <c:v>8</c:v>
                </c:pt>
                <c:pt idx="4">
                  <c:v>20</c:v>
                </c:pt>
                <c:pt idx="5">
                  <c:v>32</c:v>
                </c:pt>
                <c:pt idx="6">
                  <c:v>47</c:v>
                </c:pt>
                <c:pt idx="7">
                  <c:v>38</c:v>
                </c:pt>
                <c:pt idx="8">
                  <c:v>44</c:v>
                </c:pt>
                <c:pt idx="9">
                  <c:v>56</c:v>
                </c:pt>
                <c:pt idx="10">
                  <c:v>66</c:v>
                </c:pt>
                <c:pt idx="11">
                  <c:v>103</c:v>
                </c:pt>
                <c:pt idx="12">
                  <c:v>118</c:v>
                </c:pt>
                <c:pt idx="13">
                  <c:v>161</c:v>
                </c:pt>
                <c:pt idx="14">
                  <c:v>251</c:v>
                </c:pt>
                <c:pt idx="15">
                  <c:v>305</c:v>
                </c:pt>
                <c:pt idx="16">
                  <c:v>148</c:v>
                </c:pt>
                <c:pt idx="17">
                  <c:v>90</c:v>
                </c:pt>
                <c:pt idx="18">
                  <c:v>138</c:v>
                </c:pt>
                <c:pt idx="19">
                  <c:v>144</c:v>
                </c:pt>
                <c:pt idx="20">
                  <c:v>192</c:v>
                </c:pt>
                <c:pt idx="21">
                  <c:v>203</c:v>
                </c:pt>
                <c:pt idx="22">
                  <c:v>206</c:v>
                </c:pt>
                <c:pt idx="23">
                  <c:v>199</c:v>
                </c:pt>
                <c:pt idx="24">
                  <c:v>134</c:v>
                </c:pt>
                <c:pt idx="25">
                  <c:v>130</c:v>
                </c:pt>
                <c:pt idx="26">
                  <c:v>149</c:v>
                </c:pt>
                <c:pt idx="27">
                  <c:v>286</c:v>
                </c:pt>
                <c:pt idx="28">
                  <c:v>201</c:v>
                </c:pt>
                <c:pt idx="29">
                  <c:v>147</c:v>
                </c:pt>
                <c:pt idx="30">
                  <c:v>190</c:v>
                </c:pt>
                <c:pt idx="31">
                  <c:v>194</c:v>
                </c:pt>
                <c:pt idx="32">
                  <c:v>230</c:v>
                </c:pt>
                <c:pt idx="33">
                  <c:v>316</c:v>
                </c:pt>
                <c:pt idx="34">
                  <c:v>383</c:v>
                </c:pt>
                <c:pt idx="35">
                  <c:v>295</c:v>
                </c:pt>
                <c:pt idx="36">
                  <c:v>353</c:v>
                </c:pt>
                <c:pt idx="37">
                  <c:v>334</c:v>
                </c:pt>
              </c:numCache>
            </c:numRef>
          </c:val>
          <c:smooth val="0"/>
          <c:extLst>
            <c:ext xmlns:c16="http://schemas.microsoft.com/office/drawing/2014/chart" uri="{C3380CC4-5D6E-409C-BE32-E72D297353CC}">
              <c16:uniqueId val="{00000000-F4B5-4094-AB01-1F04868A29C8}"/>
            </c:ext>
          </c:extLst>
        </c:ser>
        <c:ser>
          <c:idx val="1"/>
          <c:order val="1"/>
          <c:tx>
            <c:strRef>
              <c:f>ISRAEL!$B$1</c:f>
              <c:strCache>
                <c:ptCount val="1"/>
                <c:pt idx="0">
                  <c:v>N° of VC deals</c:v>
                </c:pt>
              </c:strCache>
            </c:strRef>
          </c:tx>
          <c:spPr>
            <a:ln w="28575" cap="rnd">
              <a:solidFill>
                <a:schemeClr val="accent3"/>
              </a:solidFill>
              <a:round/>
            </a:ln>
            <a:effectLst/>
          </c:spPr>
          <c:marker>
            <c:symbol val="none"/>
          </c:marker>
          <c:cat>
            <c:strRef>
              <c:f>ISRAEL!$A$2:$A$39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ISRAEL!$B$2:$B$39</c:f>
              <c:numCache>
                <c:formatCode>General</c:formatCode>
                <c:ptCount val="38"/>
                <c:pt idx="5">
                  <c:v>6</c:v>
                </c:pt>
                <c:pt idx="6">
                  <c:v>8</c:v>
                </c:pt>
                <c:pt idx="7">
                  <c:v>18</c:v>
                </c:pt>
                <c:pt idx="8">
                  <c:v>6</c:v>
                </c:pt>
                <c:pt idx="9">
                  <c:v>10</c:v>
                </c:pt>
                <c:pt idx="10">
                  <c:v>28</c:v>
                </c:pt>
                <c:pt idx="11">
                  <c:v>40</c:v>
                </c:pt>
                <c:pt idx="12">
                  <c:v>74</c:v>
                </c:pt>
                <c:pt idx="13">
                  <c:v>88</c:v>
                </c:pt>
                <c:pt idx="14">
                  <c:v>102</c:v>
                </c:pt>
                <c:pt idx="15">
                  <c:v>344</c:v>
                </c:pt>
                <c:pt idx="16">
                  <c:v>222</c:v>
                </c:pt>
                <c:pt idx="17">
                  <c:v>104</c:v>
                </c:pt>
                <c:pt idx="18">
                  <c:v>124</c:v>
                </c:pt>
                <c:pt idx="19">
                  <c:v>170</c:v>
                </c:pt>
                <c:pt idx="20">
                  <c:v>174</c:v>
                </c:pt>
                <c:pt idx="21">
                  <c:v>184</c:v>
                </c:pt>
                <c:pt idx="22">
                  <c:v>228</c:v>
                </c:pt>
                <c:pt idx="23">
                  <c:v>314</c:v>
                </c:pt>
                <c:pt idx="24">
                  <c:v>198</c:v>
                </c:pt>
                <c:pt idx="25">
                  <c:v>216</c:v>
                </c:pt>
                <c:pt idx="26">
                  <c:v>186</c:v>
                </c:pt>
                <c:pt idx="27">
                  <c:v>174</c:v>
                </c:pt>
                <c:pt idx="28">
                  <c:v>218</c:v>
                </c:pt>
                <c:pt idx="29">
                  <c:v>200</c:v>
                </c:pt>
                <c:pt idx="30">
                  <c:v>238</c:v>
                </c:pt>
                <c:pt idx="31">
                  <c:v>220</c:v>
                </c:pt>
                <c:pt idx="32">
                  <c:v>192</c:v>
                </c:pt>
                <c:pt idx="33">
                  <c:v>278</c:v>
                </c:pt>
                <c:pt idx="34">
                  <c:v>362</c:v>
                </c:pt>
                <c:pt idx="35">
                  <c:v>478</c:v>
                </c:pt>
                <c:pt idx="36">
                  <c:v>622</c:v>
                </c:pt>
                <c:pt idx="37">
                  <c:v>786</c:v>
                </c:pt>
              </c:numCache>
            </c:numRef>
          </c:val>
          <c:smooth val="0"/>
          <c:extLst>
            <c:ext xmlns:c16="http://schemas.microsoft.com/office/drawing/2014/chart" uri="{C3380CC4-5D6E-409C-BE32-E72D297353CC}">
              <c16:uniqueId val="{00000001-F4B5-4094-AB01-1F04868A29C8}"/>
            </c:ext>
          </c:extLst>
        </c:ser>
        <c:dLbls>
          <c:showLegendKey val="0"/>
          <c:showVal val="0"/>
          <c:showCatName val="0"/>
          <c:showSerName val="0"/>
          <c:showPercent val="0"/>
          <c:showBubbleSize val="0"/>
        </c:dLbls>
        <c:smooth val="0"/>
        <c:axId val="1343256079"/>
        <c:axId val="1825011103"/>
      </c:lineChart>
      <c:catAx>
        <c:axId val="13432560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25011103"/>
        <c:crosses val="autoZero"/>
        <c:auto val="1"/>
        <c:lblAlgn val="ctr"/>
        <c:lblOffset val="100"/>
        <c:noMultiLvlLbl val="0"/>
      </c:catAx>
      <c:valAx>
        <c:axId val="18250111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34325607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b="1"/>
              <a:t>M&amp;A Value vs VC Equity Value - ISRAEL</a:t>
            </a:r>
          </a:p>
        </c:rich>
      </c:tx>
      <c:overlay val="0"/>
      <c:spPr>
        <a:noFill/>
        <a:ln>
          <a:noFill/>
        </a:ln>
        <a:effectLst/>
      </c:spPr>
      <c:txPr>
        <a:bodyPr rot="0" spcFirstLastPara="1" vertOverflow="ellipsis" vert="horz" wrap="square" anchor="ctr" anchorCtr="1"/>
        <a:lstStyle/>
        <a:p>
          <a:pPr algn="ctr" rtl="0">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v>M&amp;A Value in bil. USD</c:v>
          </c:tx>
          <c:spPr>
            <a:ln w="28575" cap="rnd">
              <a:solidFill>
                <a:schemeClr val="accent1"/>
              </a:solidFill>
              <a:round/>
            </a:ln>
            <a:effectLst/>
          </c:spPr>
          <c:marker>
            <c:symbol val="none"/>
          </c:marker>
          <c:cat>
            <c:strRef>
              <c:f>ISRAEL!$A$2:$A$39</c:f>
              <c:strCach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strCache>
            </c:strRef>
          </c:cat>
          <c:val>
            <c:numRef>
              <c:f>ISRAEL!$H$2:$H$39</c:f>
              <c:numCache>
                <c:formatCode>#,##0.00</c:formatCode>
                <c:ptCount val="38"/>
                <c:pt idx="0">
                  <c:v>5.2139999999999999E-2</c:v>
                </c:pt>
                <c:pt idx="1">
                  <c:v>5.2139999999999999E-2</c:v>
                </c:pt>
                <c:pt idx="2">
                  <c:v>0</c:v>
                </c:pt>
                <c:pt idx="3">
                  <c:v>0.18160999999999999</c:v>
                </c:pt>
                <c:pt idx="4">
                  <c:v>0.78673000000000004</c:v>
                </c:pt>
                <c:pt idx="5">
                  <c:v>2.10433</c:v>
                </c:pt>
                <c:pt idx="6">
                  <c:v>0.18729000000000001</c:v>
                </c:pt>
                <c:pt idx="7">
                  <c:v>0.67886999999999997</c:v>
                </c:pt>
                <c:pt idx="8">
                  <c:v>0.75268000000000002</c:v>
                </c:pt>
                <c:pt idx="9">
                  <c:v>0.66268000000000005</c:v>
                </c:pt>
                <c:pt idx="10">
                  <c:v>1.46831</c:v>
                </c:pt>
                <c:pt idx="11">
                  <c:v>3.90069</c:v>
                </c:pt>
                <c:pt idx="12">
                  <c:v>3.9053200000000001</c:v>
                </c:pt>
                <c:pt idx="13">
                  <c:v>6.03355</c:v>
                </c:pt>
                <c:pt idx="14">
                  <c:v>9.7248300000000008</c:v>
                </c:pt>
                <c:pt idx="15">
                  <c:v>10.900130000000001</c:v>
                </c:pt>
                <c:pt idx="16">
                  <c:v>4.9046700000000003</c:v>
                </c:pt>
                <c:pt idx="17">
                  <c:v>2.9452500000000001</c:v>
                </c:pt>
                <c:pt idx="18">
                  <c:v>6.5265899999999997</c:v>
                </c:pt>
                <c:pt idx="19">
                  <c:v>3.4565999999999999</c:v>
                </c:pt>
                <c:pt idx="20">
                  <c:v>16.839659999999999</c:v>
                </c:pt>
                <c:pt idx="21">
                  <c:v>14.2128</c:v>
                </c:pt>
                <c:pt idx="22">
                  <c:v>14.53701</c:v>
                </c:pt>
                <c:pt idx="23">
                  <c:v>15.64531</c:v>
                </c:pt>
                <c:pt idx="24">
                  <c:v>10.204179999999999</c:v>
                </c:pt>
                <c:pt idx="25">
                  <c:v>12.59989</c:v>
                </c:pt>
                <c:pt idx="26">
                  <c:v>15.200950000000001</c:v>
                </c:pt>
                <c:pt idx="27">
                  <c:v>9.8052600000000005</c:v>
                </c:pt>
                <c:pt idx="28">
                  <c:v>7.3684500000000002</c:v>
                </c:pt>
                <c:pt idx="29">
                  <c:v>9.1245100000000008</c:v>
                </c:pt>
                <c:pt idx="30">
                  <c:v>99.218779999999995</c:v>
                </c:pt>
                <c:pt idx="31">
                  <c:v>20.816389999999998</c:v>
                </c:pt>
                <c:pt idx="32">
                  <c:v>26.289760000000001</c:v>
                </c:pt>
                <c:pt idx="33">
                  <c:v>32.130360337499994</c:v>
                </c:pt>
                <c:pt idx="34">
                  <c:v>30.768733223000002</c:v>
                </c:pt>
                <c:pt idx="35">
                  <c:v>13.427778169799996</c:v>
                </c:pt>
                <c:pt idx="36">
                  <c:v>42.261522775899991</c:v>
                </c:pt>
                <c:pt idx="37">
                  <c:v>33.195309009499987</c:v>
                </c:pt>
              </c:numCache>
            </c:numRef>
          </c:val>
          <c:smooth val="0"/>
          <c:extLst>
            <c:ext xmlns:c16="http://schemas.microsoft.com/office/drawing/2014/chart" uri="{C3380CC4-5D6E-409C-BE32-E72D297353CC}">
              <c16:uniqueId val="{00000000-2FF7-4F73-BC0F-CBED27C54BAF}"/>
            </c:ext>
          </c:extLst>
        </c:ser>
        <c:dLbls>
          <c:showLegendKey val="0"/>
          <c:showVal val="0"/>
          <c:showCatName val="0"/>
          <c:showSerName val="0"/>
          <c:showPercent val="0"/>
          <c:showBubbleSize val="0"/>
        </c:dLbls>
        <c:marker val="1"/>
        <c:smooth val="0"/>
        <c:axId val="1935936720"/>
        <c:axId val="575626160"/>
      </c:lineChart>
      <c:lineChart>
        <c:grouping val="standard"/>
        <c:varyColors val="0"/>
        <c:ser>
          <c:idx val="1"/>
          <c:order val="1"/>
          <c:tx>
            <c:v>VC Equity Value in bil. USD</c:v>
          </c:tx>
          <c:spPr>
            <a:ln w="28575" cap="rnd">
              <a:solidFill>
                <a:schemeClr val="accent3"/>
              </a:solidFill>
              <a:round/>
            </a:ln>
            <a:effectLst/>
          </c:spPr>
          <c:marker>
            <c:symbol val="none"/>
          </c:marker>
          <c:val>
            <c:numRef>
              <c:f>ISRAEL!$F$2:$F$39</c:f>
              <c:numCache>
                <c:formatCode>General</c:formatCode>
                <c:ptCount val="38"/>
                <c:pt idx="5">
                  <c:v>6.2E-4</c:v>
                </c:pt>
                <c:pt idx="6">
                  <c:v>5.0000000000000001E-4</c:v>
                </c:pt>
                <c:pt idx="7">
                  <c:v>1.98E-3</c:v>
                </c:pt>
                <c:pt idx="8">
                  <c:v>1.2999999999999999E-3</c:v>
                </c:pt>
                <c:pt idx="9">
                  <c:v>2.1299999999999999E-2</c:v>
                </c:pt>
                <c:pt idx="10">
                  <c:v>0.10538</c:v>
                </c:pt>
                <c:pt idx="11">
                  <c:v>0.12545999999999999</c:v>
                </c:pt>
                <c:pt idx="12">
                  <c:v>0.17757000000000001</c:v>
                </c:pt>
                <c:pt idx="13">
                  <c:v>0.42247000000000001</c:v>
                </c:pt>
                <c:pt idx="14">
                  <c:v>0.54803000000000002</c:v>
                </c:pt>
                <c:pt idx="15">
                  <c:v>2.3266900000000001</c:v>
                </c:pt>
                <c:pt idx="16">
                  <c:v>1.5380100000000001</c:v>
                </c:pt>
                <c:pt idx="17">
                  <c:v>0.53437999999999997</c:v>
                </c:pt>
                <c:pt idx="18">
                  <c:v>0.57562000000000002</c:v>
                </c:pt>
                <c:pt idx="19">
                  <c:v>0.84661999999999993</c:v>
                </c:pt>
                <c:pt idx="20">
                  <c:v>0.91358000000000006</c:v>
                </c:pt>
                <c:pt idx="21">
                  <c:v>1.21601</c:v>
                </c:pt>
                <c:pt idx="22">
                  <c:v>1.46184</c:v>
                </c:pt>
                <c:pt idx="23">
                  <c:v>1.3544400000000001</c:v>
                </c:pt>
                <c:pt idx="24">
                  <c:v>0.73265000000000002</c:v>
                </c:pt>
                <c:pt idx="25">
                  <c:v>1.1563700000000001</c:v>
                </c:pt>
                <c:pt idx="26">
                  <c:v>1.2068500000000002</c:v>
                </c:pt>
                <c:pt idx="27">
                  <c:v>0.99140000000000006</c:v>
                </c:pt>
                <c:pt idx="28">
                  <c:v>1.5697999999999999</c:v>
                </c:pt>
                <c:pt idx="29">
                  <c:v>1.93</c:v>
                </c:pt>
                <c:pt idx="30">
                  <c:v>1.92178</c:v>
                </c:pt>
                <c:pt idx="31">
                  <c:v>2.37738</c:v>
                </c:pt>
                <c:pt idx="32">
                  <c:v>2.4230600000000004</c:v>
                </c:pt>
                <c:pt idx="33">
                  <c:v>4.1722399999999995</c:v>
                </c:pt>
                <c:pt idx="34">
                  <c:v>6.9827999999999992</c:v>
                </c:pt>
                <c:pt idx="35">
                  <c:v>8.3133600000000012</c:v>
                </c:pt>
                <c:pt idx="36">
                  <c:v>20.381119999999999</c:v>
                </c:pt>
                <c:pt idx="37">
                  <c:v>15.040700000000001</c:v>
                </c:pt>
              </c:numCache>
            </c:numRef>
          </c:val>
          <c:smooth val="0"/>
          <c:extLst>
            <c:ext xmlns:c16="http://schemas.microsoft.com/office/drawing/2014/chart" uri="{C3380CC4-5D6E-409C-BE32-E72D297353CC}">
              <c16:uniqueId val="{00000001-2FF7-4F73-BC0F-CBED27C54BAF}"/>
            </c:ext>
          </c:extLst>
        </c:ser>
        <c:dLbls>
          <c:showLegendKey val="0"/>
          <c:showVal val="0"/>
          <c:showCatName val="0"/>
          <c:showSerName val="0"/>
          <c:showPercent val="0"/>
          <c:showBubbleSize val="0"/>
        </c:dLbls>
        <c:marker val="1"/>
        <c:smooth val="0"/>
        <c:axId val="579435936"/>
        <c:axId val="226181584"/>
      </c:lineChart>
      <c:catAx>
        <c:axId val="1935936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5626160"/>
        <c:crosses val="autoZero"/>
        <c:auto val="1"/>
        <c:lblAlgn val="ctr"/>
        <c:lblOffset val="100"/>
        <c:noMultiLvlLbl val="0"/>
      </c:catAx>
      <c:valAx>
        <c:axId val="57562616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935936720"/>
        <c:crosses val="autoZero"/>
        <c:crossBetween val="between"/>
      </c:valAx>
      <c:valAx>
        <c:axId val="226181584"/>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79435936"/>
        <c:crosses val="max"/>
        <c:crossBetween val="between"/>
      </c:valAx>
      <c:catAx>
        <c:axId val="579435936"/>
        <c:scaling>
          <c:orientation val="minMax"/>
        </c:scaling>
        <c:delete val="1"/>
        <c:axPos val="b"/>
        <c:majorTickMark val="out"/>
        <c:minorTickMark val="none"/>
        <c:tickLblPos val="nextTo"/>
        <c:crossAx val="226181584"/>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25.xml"/><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chart" Target="../charts/chart27.xml"/><Relationship Id="rId4" Type="http://schemas.openxmlformats.org/officeDocument/2006/relationships/chart" Target="../charts/chart26.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chart" Target="../charts/chart2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6.xml"/><Relationship Id="rId2" Type="http://schemas.openxmlformats.org/officeDocument/2006/relationships/chart" Target="../charts/chart35.xml"/><Relationship Id="rId1" Type="http://schemas.openxmlformats.org/officeDocument/2006/relationships/chart" Target="../charts/chart34.xml"/></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30</xdr:row>
      <xdr:rowOff>92542</xdr:rowOff>
    </xdr:from>
    <xdr:to>
      <xdr:col>10</xdr:col>
      <xdr:colOff>189818</xdr:colOff>
      <xdr:row>41</xdr:row>
      <xdr:rowOff>170564</xdr:rowOff>
    </xdr:to>
    <xdr:pic>
      <xdr:nvPicPr>
        <xdr:cNvPr id="2" name="Picture 1">
          <a:extLst>
            <a:ext uri="{FF2B5EF4-FFF2-40B4-BE49-F238E27FC236}">
              <a16:creationId xmlns:a16="http://schemas.microsoft.com/office/drawing/2014/main" id="{591F53C7-2E4D-4F29-225D-A50699AD202F}"/>
            </a:ext>
          </a:extLst>
        </xdr:cNvPr>
        <xdr:cNvPicPr>
          <a:picLocks noChangeAspect="1"/>
        </xdr:cNvPicPr>
      </xdr:nvPicPr>
      <xdr:blipFill>
        <a:blip xmlns:r="http://schemas.openxmlformats.org/officeDocument/2006/relationships" r:embed="rId1"/>
        <a:stretch>
          <a:fillRect/>
        </a:stretch>
      </xdr:blipFill>
      <xdr:spPr>
        <a:xfrm>
          <a:off x="0" y="5521792"/>
          <a:ext cx="6581093" cy="206874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114300</xdr:colOff>
      <xdr:row>0</xdr:row>
      <xdr:rowOff>68580</xdr:rowOff>
    </xdr:from>
    <xdr:to>
      <xdr:col>20</xdr:col>
      <xdr:colOff>297180</xdr:colOff>
      <xdr:row>17</xdr:row>
      <xdr:rowOff>91440</xdr:rowOff>
    </xdr:to>
    <xdr:graphicFrame macro="">
      <xdr:nvGraphicFramePr>
        <xdr:cNvPr id="2" name="Chart 1">
          <a:extLst>
            <a:ext uri="{FF2B5EF4-FFF2-40B4-BE49-F238E27FC236}">
              <a16:creationId xmlns:a16="http://schemas.microsoft.com/office/drawing/2014/main" id="{4388712A-062F-4F8C-0FD9-179ADDA3FFF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30480</xdr:colOff>
      <xdr:row>17</xdr:row>
      <xdr:rowOff>175260</xdr:rowOff>
    </xdr:from>
    <xdr:to>
      <xdr:col>24</xdr:col>
      <xdr:colOff>335280</xdr:colOff>
      <xdr:row>32</xdr:row>
      <xdr:rowOff>175260</xdr:rowOff>
    </xdr:to>
    <xdr:graphicFrame macro="">
      <xdr:nvGraphicFramePr>
        <xdr:cNvPr id="3" name="Chart 2">
          <a:extLst>
            <a:ext uri="{FF2B5EF4-FFF2-40B4-BE49-F238E27FC236}">
              <a16:creationId xmlns:a16="http://schemas.microsoft.com/office/drawing/2014/main" id="{754B24F0-EA28-EE39-DD3B-77D48893F83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0</xdr:colOff>
      <xdr:row>38</xdr:row>
      <xdr:rowOff>7620</xdr:rowOff>
    </xdr:from>
    <xdr:to>
      <xdr:col>24</xdr:col>
      <xdr:colOff>304800</xdr:colOff>
      <xdr:row>53</xdr:row>
      <xdr:rowOff>7620</xdr:rowOff>
    </xdr:to>
    <xdr:graphicFrame macro="">
      <xdr:nvGraphicFramePr>
        <xdr:cNvPr id="4" name="Chart 3">
          <a:extLst>
            <a:ext uri="{FF2B5EF4-FFF2-40B4-BE49-F238E27FC236}">
              <a16:creationId xmlns:a16="http://schemas.microsoft.com/office/drawing/2014/main" id="{FDAE2340-C3E6-5ABE-C049-AC0B02AC364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30480</xdr:colOff>
      <xdr:row>56</xdr:row>
      <xdr:rowOff>45720</xdr:rowOff>
    </xdr:from>
    <xdr:to>
      <xdr:col>21</xdr:col>
      <xdr:colOff>213360</xdr:colOff>
      <xdr:row>75</xdr:row>
      <xdr:rowOff>22860</xdr:rowOff>
    </xdr:to>
    <xdr:graphicFrame macro="">
      <xdr:nvGraphicFramePr>
        <xdr:cNvPr id="5" name="Chart 4">
          <a:extLst>
            <a:ext uri="{FF2B5EF4-FFF2-40B4-BE49-F238E27FC236}">
              <a16:creationId xmlns:a16="http://schemas.microsoft.com/office/drawing/2014/main" id="{D41AA095-9D0B-4E15-BD79-DD909278D6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182880</xdr:colOff>
      <xdr:row>36</xdr:row>
      <xdr:rowOff>19050</xdr:rowOff>
    </xdr:from>
    <xdr:to>
      <xdr:col>9</xdr:col>
      <xdr:colOff>601980</xdr:colOff>
      <xdr:row>51</xdr:row>
      <xdr:rowOff>19050</xdr:rowOff>
    </xdr:to>
    <xdr:graphicFrame macro="">
      <xdr:nvGraphicFramePr>
        <xdr:cNvPr id="6" name="Chart 5">
          <a:extLst>
            <a:ext uri="{FF2B5EF4-FFF2-40B4-BE49-F238E27FC236}">
              <a16:creationId xmlns:a16="http://schemas.microsoft.com/office/drawing/2014/main" id="{8F9187CD-41AD-66E9-7DFE-AF34027F4F5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15240</xdr:colOff>
      <xdr:row>1</xdr:row>
      <xdr:rowOff>15240</xdr:rowOff>
    </xdr:from>
    <xdr:to>
      <xdr:col>21</xdr:col>
      <xdr:colOff>114300</xdr:colOff>
      <xdr:row>16</xdr:row>
      <xdr:rowOff>15240</xdr:rowOff>
    </xdr:to>
    <xdr:graphicFrame macro="">
      <xdr:nvGraphicFramePr>
        <xdr:cNvPr id="2" name="Chart 1">
          <a:extLst>
            <a:ext uri="{FF2B5EF4-FFF2-40B4-BE49-F238E27FC236}">
              <a16:creationId xmlns:a16="http://schemas.microsoft.com/office/drawing/2014/main" id="{0614BFCE-6995-59F6-199C-647555A18F4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38100</xdr:colOff>
      <xdr:row>37</xdr:row>
      <xdr:rowOff>34290</xdr:rowOff>
    </xdr:from>
    <xdr:to>
      <xdr:col>22</xdr:col>
      <xdr:colOff>45720</xdr:colOff>
      <xdr:row>61</xdr:row>
      <xdr:rowOff>175260</xdr:rowOff>
    </xdr:to>
    <xdr:graphicFrame macro="">
      <xdr:nvGraphicFramePr>
        <xdr:cNvPr id="3" name="Chart 2">
          <a:extLst>
            <a:ext uri="{FF2B5EF4-FFF2-40B4-BE49-F238E27FC236}">
              <a16:creationId xmlns:a16="http://schemas.microsoft.com/office/drawing/2014/main" id="{9D204042-DDD2-BD05-B675-BAC1807C68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304800</xdr:colOff>
      <xdr:row>40</xdr:row>
      <xdr:rowOff>0</xdr:rowOff>
    </xdr:from>
    <xdr:to>
      <xdr:col>10</xdr:col>
      <xdr:colOff>22860</xdr:colOff>
      <xdr:row>55</xdr:row>
      <xdr:rowOff>129540</xdr:rowOff>
    </xdr:to>
    <xdr:graphicFrame macro="">
      <xdr:nvGraphicFramePr>
        <xdr:cNvPr id="4" name="Chart 3">
          <a:extLst>
            <a:ext uri="{FF2B5EF4-FFF2-40B4-BE49-F238E27FC236}">
              <a16:creationId xmlns:a16="http://schemas.microsoft.com/office/drawing/2014/main" id="{DFE3CB45-0889-8DF7-9415-19F9FFF32A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30480</xdr:colOff>
      <xdr:row>1</xdr:row>
      <xdr:rowOff>0</xdr:rowOff>
    </xdr:from>
    <xdr:to>
      <xdr:col>20</xdr:col>
      <xdr:colOff>198120</xdr:colOff>
      <xdr:row>16</xdr:row>
      <xdr:rowOff>0</xdr:rowOff>
    </xdr:to>
    <xdr:graphicFrame macro="">
      <xdr:nvGraphicFramePr>
        <xdr:cNvPr id="2" name="Chart 1">
          <a:extLst>
            <a:ext uri="{FF2B5EF4-FFF2-40B4-BE49-F238E27FC236}">
              <a16:creationId xmlns:a16="http://schemas.microsoft.com/office/drawing/2014/main" id="{61CD6CDF-C48D-625F-AB12-F1AC05FB6B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7620</xdr:colOff>
      <xdr:row>37</xdr:row>
      <xdr:rowOff>26670</xdr:rowOff>
    </xdr:from>
    <xdr:to>
      <xdr:col>19</xdr:col>
      <xdr:colOff>502920</xdr:colOff>
      <xdr:row>61</xdr:row>
      <xdr:rowOff>167640</xdr:rowOff>
    </xdr:to>
    <xdr:graphicFrame macro="">
      <xdr:nvGraphicFramePr>
        <xdr:cNvPr id="3" name="Chart 2">
          <a:extLst>
            <a:ext uri="{FF2B5EF4-FFF2-40B4-BE49-F238E27FC236}">
              <a16:creationId xmlns:a16="http://schemas.microsoft.com/office/drawing/2014/main" id="{48EE3F4B-23A7-094B-07D2-86952CBFE9F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182880</xdr:colOff>
      <xdr:row>36</xdr:row>
      <xdr:rowOff>72390</xdr:rowOff>
    </xdr:from>
    <xdr:to>
      <xdr:col>7</xdr:col>
      <xdr:colOff>487680</xdr:colOff>
      <xdr:row>52</xdr:row>
      <xdr:rowOff>11430</xdr:rowOff>
    </xdr:to>
    <xdr:graphicFrame macro="">
      <xdr:nvGraphicFramePr>
        <xdr:cNvPr id="4" name="Chart 3">
          <a:extLst>
            <a:ext uri="{FF2B5EF4-FFF2-40B4-BE49-F238E27FC236}">
              <a16:creationId xmlns:a16="http://schemas.microsoft.com/office/drawing/2014/main" id="{88E915FC-AFBC-00E9-A2BD-E9CF9592953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17</xdr:col>
      <xdr:colOff>15240</xdr:colOff>
      <xdr:row>1</xdr:row>
      <xdr:rowOff>0</xdr:rowOff>
    </xdr:from>
    <xdr:to>
      <xdr:col>27</xdr:col>
      <xdr:colOff>510540</xdr:colOff>
      <xdr:row>16</xdr:row>
      <xdr:rowOff>0</xdr:rowOff>
    </xdr:to>
    <xdr:graphicFrame macro="">
      <xdr:nvGraphicFramePr>
        <xdr:cNvPr id="2" name="Chart 1">
          <a:extLst>
            <a:ext uri="{FF2B5EF4-FFF2-40B4-BE49-F238E27FC236}">
              <a16:creationId xmlns:a16="http://schemas.microsoft.com/office/drawing/2014/main" id="{E4619C40-C05C-1A97-D949-9773F6CAB4F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30480</xdr:colOff>
      <xdr:row>40</xdr:row>
      <xdr:rowOff>11430</xdr:rowOff>
    </xdr:from>
    <xdr:to>
      <xdr:col>28</xdr:col>
      <xdr:colOff>228600</xdr:colOff>
      <xdr:row>62</xdr:row>
      <xdr:rowOff>38100</xdr:rowOff>
    </xdr:to>
    <xdr:graphicFrame macro="">
      <xdr:nvGraphicFramePr>
        <xdr:cNvPr id="3" name="Chart 2">
          <a:extLst>
            <a:ext uri="{FF2B5EF4-FFF2-40B4-BE49-F238E27FC236}">
              <a16:creationId xmlns:a16="http://schemas.microsoft.com/office/drawing/2014/main" id="{E3BCBCB8-ABA8-0C5C-15FC-56BCF06A76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60960</xdr:colOff>
      <xdr:row>64</xdr:row>
      <xdr:rowOff>19050</xdr:rowOff>
    </xdr:from>
    <xdr:to>
      <xdr:col>25</xdr:col>
      <xdr:colOff>289560</xdr:colOff>
      <xdr:row>79</xdr:row>
      <xdr:rowOff>144780</xdr:rowOff>
    </xdr:to>
    <xdr:graphicFrame macro="">
      <xdr:nvGraphicFramePr>
        <xdr:cNvPr id="4" name="Chart 3">
          <a:extLst>
            <a:ext uri="{FF2B5EF4-FFF2-40B4-BE49-F238E27FC236}">
              <a16:creationId xmlns:a16="http://schemas.microsoft.com/office/drawing/2014/main" id="{6346B4DA-26A3-9836-83D9-803D35A4B12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1</xdr:row>
      <xdr:rowOff>0</xdr:rowOff>
    </xdr:from>
    <xdr:to>
      <xdr:col>20</xdr:col>
      <xdr:colOff>53340</xdr:colOff>
      <xdr:row>16</xdr:row>
      <xdr:rowOff>0</xdr:rowOff>
    </xdr:to>
    <xdr:graphicFrame macro="">
      <xdr:nvGraphicFramePr>
        <xdr:cNvPr id="2" name="Chart 1">
          <a:extLst>
            <a:ext uri="{FF2B5EF4-FFF2-40B4-BE49-F238E27FC236}">
              <a16:creationId xmlns:a16="http://schemas.microsoft.com/office/drawing/2014/main" id="{3C2DABFC-CE4A-41D3-8443-16FE0A98C6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22860</xdr:colOff>
      <xdr:row>28</xdr:row>
      <xdr:rowOff>15240</xdr:rowOff>
    </xdr:from>
    <xdr:to>
      <xdr:col>21</xdr:col>
      <xdr:colOff>129540</xdr:colOff>
      <xdr:row>44</xdr:row>
      <xdr:rowOff>83820</xdr:rowOff>
    </xdr:to>
    <xdr:graphicFrame macro="">
      <xdr:nvGraphicFramePr>
        <xdr:cNvPr id="3" name="Chart 2">
          <a:extLst>
            <a:ext uri="{FF2B5EF4-FFF2-40B4-BE49-F238E27FC236}">
              <a16:creationId xmlns:a16="http://schemas.microsoft.com/office/drawing/2014/main" id="{4AF9D067-F954-4E16-A1AE-629431CB56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10</xdr:col>
      <xdr:colOff>1257300</xdr:colOff>
      <xdr:row>258</xdr:row>
      <xdr:rowOff>152400</xdr:rowOff>
    </xdr:from>
    <xdr:to>
      <xdr:col>16</xdr:col>
      <xdr:colOff>183171</xdr:colOff>
      <xdr:row>264</xdr:row>
      <xdr:rowOff>106772</xdr:rowOff>
    </xdr:to>
    <xdr:pic>
      <xdr:nvPicPr>
        <xdr:cNvPr id="4" name="Picture 3">
          <a:extLst>
            <a:ext uri="{FF2B5EF4-FFF2-40B4-BE49-F238E27FC236}">
              <a16:creationId xmlns:a16="http://schemas.microsoft.com/office/drawing/2014/main" id="{752B44BA-1786-9E79-24EB-206169C38142}"/>
            </a:ext>
          </a:extLst>
        </xdr:cNvPr>
        <xdr:cNvPicPr>
          <a:picLocks noChangeAspect="1"/>
        </xdr:cNvPicPr>
      </xdr:nvPicPr>
      <xdr:blipFill>
        <a:blip xmlns:r="http://schemas.openxmlformats.org/officeDocument/2006/relationships" r:embed="rId3"/>
        <a:stretch>
          <a:fillRect/>
        </a:stretch>
      </xdr:blipFill>
      <xdr:spPr>
        <a:xfrm>
          <a:off x="7399020" y="43182540"/>
          <a:ext cx="3360711" cy="1066892"/>
        </a:xfrm>
        <a:prstGeom prst="rect">
          <a:avLst/>
        </a:prstGeom>
      </xdr:spPr>
    </xdr:pic>
    <xdr:clientData/>
  </xdr:twoCellAnchor>
  <xdr:twoCellAnchor editAs="oneCell">
    <xdr:from>
      <xdr:col>12</xdr:col>
      <xdr:colOff>45720</xdr:colOff>
      <xdr:row>147</xdr:row>
      <xdr:rowOff>45720</xdr:rowOff>
    </xdr:from>
    <xdr:to>
      <xdr:col>17</xdr:col>
      <xdr:colOff>358431</xdr:colOff>
      <xdr:row>153</xdr:row>
      <xdr:rowOff>92</xdr:rowOff>
    </xdr:to>
    <xdr:pic>
      <xdr:nvPicPr>
        <xdr:cNvPr id="5" name="Picture 4">
          <a:extLst>
            <a:ext uri="{FF2B5EF4-FFF2-40B4-BE49-F238E27FC236}">
              <a16:creationId xmlns:a16="http://schemas.microsoft.com/office/drawing/2014/main" id="{AB57F3BE-680B-42AE-A09A-D7A0BA092EAB}"/>
            </a:ext>
          </a:extLst>
        </xdr:cNvPr>
        <xdr:cNvPicPr>
          <a:picLocks noChangeAspect="1"/>
        </xdr:cNvPicPr>
      </xdr:nvPicPr>
      <xdr:blipFill>
        <a:blip xmlns:r="http://schemas.openxmlformats.org/officeDocument/2006/relationships" r:embed="rId3"/>
        <a:stretch>
          <a:fillRect/>
        </a:stretch>
      </xdr:blipFill>
      <xdr:spPr>
        <a:xfrm>
          <a:off x="8793480" y="27569160"/>
          <a:ext cx="3360711" cy="1066892"/>
        </a:xfrm>
        <a:prstGeom prst="rect">
          <a:avLst/>
        </a:prstGeom>
      </xdr:spPr>
    </xdr:pic>
    <xdr:clientData/>
  </xdr:twoCellAnchor>
  <xdr:twoCellAnchor>
    <xdr:from>
      <xdr:col>10</xdr:col>
      <xdr:colOff>38100</xdr:colOff>
      <xdr:row>56</xdr:row>
      <xdr:rowOff>19050</xdr:rowOff>
    </xdr:from>
    <xdr:to>
      <xdr:col>20</xdr:col>
      <xdr:colOff>548640</xdr:colOff>
      <xdr:row>71</xdr:row>
      <xdr:rowOff>3810</xdr:rowOff>
    </xdr:to>
    <xdr:graphicFrame macro="">
      <xdr:nvGraphicFramePr>
        <xdr:cNvPr id="6" name="Chart 5">
          <a:extLst>
            <a:ext uri="{FF2B5EF4-FFF2-40B4-BE49-F238E27FC236}">
              <a16:creationId xmlns:a16="http://schemas.microsoft.com/office/drawing/2014/main" id="{C6B8DF70-8543-A520-CB7B-1E182D6C3EB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1</xdr:row>
      <xdr:rowOff>0</xdr:rowOff>
    </xdr:from>
    <xdr:to>
      <xdr:col>22</xdr:col>
      <xdr:colOff>53340</xdr:colOff>
      <xdr:row>16</xdr:row>
      <xdr:rowOff>0</xdr:rowOff>
    </xdr:to>
    <xdr:graphicFrame macro="">
      <xdr:nvGraphicFramePr>
        <xdr:cNvPr id="2" name="Chart 1">
          <a:extLst>
            <a:ext uri="{FF2B5EF4-FFF2-40B4-BE49-F238E27FC236}">
              <a16:creationId xmlns:a16="http://schemas.microsoft.com/office/drawing/2014/main" id="{A465C2E9-9504-3CAE-3C1D-1C5478FF298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22860</xdr:colOff>
      <xdr:row>29</xdr:row>
      <xdr:rowOff>114300</xdr:rowOff>
    </xdr:from>
    <xdr:to>
      <xdr:col>23</xdr:col>
      <xdr:colOff>129540</xdr:colOff>
      <xdr:row>46</xdr:row>
      <xdr:rowOff>0</xdr:rowOff>
    </xdr:to>
    <xdr:graphicFrame macro="">
      <xdr:nvGraphicFramePr>
        <xdr:cNvPr id="3" name="Chart 2">
          <a:extLst>
            <a:ext uri="{FF2B5EF4-FFF2-40B4-BE49-F238E27FC236}">
              <a16:creationId xmlns:a16="http://schemas.microsoft.com/office/drawing/2014/main" id="{62CABA47-21C4-4F35-8F15-047E686DA8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1</xdr:row>
      <xdr:rowOff>0</xdr:rowOff>
    </xdr:from>
    <xdr:to>
      <xdr:col>18</xdr:col>
      <xdr:colOff>53340</xdr:colOff>
      <xdr:row>16</xdr:row>
      <xdr:rowOff>0</xdr:rowOff>
    </xdr:to>
    <xdr:graphicFrame macro="">
      <xdr:nvGraphicFramePr>
        <xdr:cNvPr id="2" name="Chart 1">
          <a:extLst>
            <a:ext uri="{FF2B5EF4-FFF2-40B4-BE49-F238E27FC236}">
              <a16:creationId xmlns:a16="http://schemas.microsoft.com/office/drawing/2014/main" id="{40AD3FF6-41A9-46E5-BE1C-34D18903D0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22860</xdr:colOff>
      <xdr:row>29</xdr:row>
      <xdr:rowOff>114300</xdr:rowOff>
    </xdr:from>
    <xdr:to>
      <xdr:col>19</xdr:col>
      <xdr:colOff>129540</xdr:colOff>
      <xdr:row>46</xdr:row>
      <xdr:rowOff>0</xdr:rowOff>
    </xdr:to>
    <xdr:graphicFrame macro="">
      <xdr:nvGraphicFramePr>
        <xdr:cNvPr id="3" name="Chart 2">
          <a:extLst>
            <a:ext uri="{FF2B5EF4-FFF2-40B4-BE49-F238E27FC236}">
              <a16:creationId xmlns:a16="http://schemas.microsoft.com/office/drawing/2014/main" id="{0E829743-B4A4-4DEC-AAD6-67B4169588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11</xdr:col>
      <xdr:colOff>45720</xdr:colOff>
      <xdr:row>1</xdr:row>
      <xdr:rowOff>60960</xdr:rowOff>
    </xdr:from>
    <xdr:to>
      <xdr:col>24</xdr:col>
      <xdr:colOff>419100</xdr:colOff>
      <xdr:row>16</xdr:row>
      <xdr:rowOff>60960</xdr:rowOff>
    </xdr:to>
    <xdr:graphicFrame macro="">
      <xdr:nvGraphicFramePr>
        <xdr:cNvPr id="2" name="Chart 1">
          <a:extLst>
            <a:ext uri="{FF2B5EF4-FFF2-40B4-BE49-F238E27FC236}">
              <a16:creationId xmlns:a16="http://schemas.microsoft.com/office/drawing/2014/main" id="{9FD83885-436B-34D2-C173-5BCD65AE218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30480</xdr:colOff>
      <xdr:row>18</xdr:row>
      <xdr:rowOff>19050</xdr:rowOff>
    </xdr:from>
    <xdr:to>
      <xdr:col>30</xdr:col>
      <xdr:colOff>312420</xdr:colOff>
      <xdr:row>44</xdr:row>
      <xdr:rowOff>144780</xdr:rowOff>
    </xdr:to>
    <xdr:graphicFrame macro="">
      <xdr:nvGraphicFramePr>
        <xdr:cNvPr id="3" name="Chart 2">
          <a:extLst>
            <a:ext uri="{FF2B5EF4-FFF2-40B4-BE49-F238E27FC236}">
              <a16:creationId xmlns:a16="http://schemas.microsoft.com/office/drawing/2014/main" id="{BEB75221-8545-9CCD-BBD1-55A84459FC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15240</xdr:colOff>
      <xdr:row>40</xdr:row>
      <xdr:rowOff>41910</xdr:rowOff>
    </xdr:from>
    <xdr:to>
      <xdr:col>17</xdr:col>
      <xdr:colOff>152400</xdr:colOff>
      <xdr:row>55</xdr:row>
      <xdr:rowOff>26670</xdr:rowOff>
    </xdr:to>
    <xdr:graphicFrame macro="">
      <xdr:nvGraphicFramePr>
        <xdr:cNvPr id="4" name="Chart 3">
          <a:extLst>
            <a:ext uri="{FF2B5EF4-FFF2-40B4-BE49-F238E27FC236}">
              <a16:creationId xmlns:a16="http://schemas.microsoft.com/office/drawing/2014/main" id="{6FD80CC6-8C13-EF3B-71AA-31C665A2E18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15240</xdr:colOff>
      <xdr:row>1</xdr:row>
      <xdr:rowOff>0</xdr:rowOff>
    </xdr:from>
    <xdr:to>
      <xdr:col>24</xdr:col>
      <xdr:colOff>510540</xdr:colOff>
      <xdr:row>16</xdr:row>
      <xdr:rowOff>0</xdr:rowOff>
    </xdr:to>
    <xdr:graphicFrame macro="">
      <xdr:nvGraphicFramePr>
        <xdr:cNvPr id="2" name="Chart 1">
          <a:extLst>
            <a:ext uri="{FF2B5EF4-FFF2-40B4-BE49-F238E27FC236}">
              <a16:creationId xmlns:a16="http://schemas.microsoft.com/office/drawing/2014/main" id="{D044B202-3DA4-45A6-AA8D-8C6C5A41B5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30480</xdr:colOff>
      <xdr:row>40</xdr:row>
      <xdr:rowOff>11430</xdr:rowOff>
    </xdr:from>
    <xdr:to>
      <xdr:col>25</xdr:col>
      <xdr:colOff>228600</xdr:colOff>
      <xdr:row>62</xdr:row>
      <xdr:rowOff>38100</xdr:rowOff>
    </xdr:to>
    <xdr:graphicFrame macro="">
      <xdr:nvGraphicFramePr>
        <xdr:cNvPr id="3" name="Chart 2">
          <a:extLst>
            <a:ext uri="{FF2B5EF4-FFF2-40B4-BE49-F238E27FC236}">
              <a16:creationId xmlns:a16="http://schemas.microsoft.com/office/drawing/2014/main" id="{3AEC1818-E093-4ADA-8D29-671FF05164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342900</xdr:colOff>
      <xdr:row>40</xdr:row>
      <xdr:rowOff>102870</xdr:rowOff>
    </xdr:from>
    <xdr:to>
      <xdr:col>11</xdr:col>
      <xdr:colOff>472440</xdr:colOff>
      <xdr:row>56</xdr:row>
      <xdr:rowOff>60960</xdr:rowOff>
    </xdr:to>
    <xdr:graphicFrame macro="">
      <xdr:nvGraphicFramePr>
        <xdr:cNvPr id="4" name="Chart 3">
          <a:extLst>
            <a:ext uri="{FF2B5EF4-FFF2-40B4-BE49-F238E27FC236}">
              <a16:creationId xmlns:a16="http://schemas.microsoft.com/office/drawing/2014/main" id="{A872DCE5-DD96-0226-B9DC-4D53FE40DBF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12</xdr:col>
      <xdr:colOff>60960</xdr:colOff>
      <xdr:row>1</xdr:row>
      <xdr:rowOff>144780</xdr:rowOff>
    </xdr:from>
    <xdr:to>
      <xdr:col>21</xdr:col>
      <xdr:colOff>91440</xdr:colOff>
      <xdr:row>16</xdr:row>
      <xdr:rowOff>144780</xdr:rowOff>
    </xdr:to>
    <xdr:graphicFrame macro="">
      <xdr:nvGraphicFramePr>
        <xdr:cNvPr id="2" name="Chart 1">
          <a:extLst>
            <a:ext uri="{FF2B5EF4-FFF2-40B4-BE49-F238E27FC236}">
              <a16:creationId xmlns:a16="http://schemas.microsoft.com/office/drawing/2014/main" id="{7FE71AA5-73C9-7984-130B-50E554B8D4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441960</xdr:colOff>
      <xdr:row>18</xdr:row>
      <xdr:rowOff>102870</xdr:rowOff>
    </xdr:from>
    <xdr:to>
      <xdr:col>27</xdr:col>
      <xdr:colOff>365760</xdr:colOff>
      <xdr:row>42</xdr:row>
      <xdr:rowOff>99060</xdr:rowOff>
    </xdr:to>
    <xdr:graphicFrame macro="">
      <xdr:nvGraphicFramePr>
        <xdr:cNvPr id="3" name="Chart 2">
          <a:extLst>
            <a:ext uri="{FF2B5EF4-FFF2-40B4-BE49-F238E27FC236}">
              <a16:creationId xmlns:a16="http://schemas.microsoft.com/office/drawing/2014/main" id="{82969DB4-73F5-9462-6AC1-B76B2DF6BA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76200</xdr:colOff>
      <xdr:row>44</xdr:row>
      <xdr:rowOff>87630</xdr:rowOff>
    </xdr:from>
    <xdr:to>
      <xdr:col>18</xdr:col>
      <xdr:colOff>213360</xdr:colOff>
      <xdr:row>59</xdr:row>
      <xdr:rowOff>171450</xdr:rowOff>
    </xdr:to>
    <xdr:graphicFrame macro="">
      <xdr:nvGraphicFramePr>
        <xdr:cNvPr id="4" name="Chart 3">
          <a:extLst>
            <a:ext uri="{FF2B5EF4-FFF2-40B4-BE49-F238E27FC236}">
              <a16:creationId xmlns:a16="http://schemas.microsoft.com/office/drawing/2014/main" id="{E5E915D2-3956-36F6-EEE9-00D0B896E3A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15240</xdr:colOff>
      <xdr:row>1</xdr:row>
      <xdr:rowOff>7620</xdr:rowOff>
    </xdr:from>
    <xdr:to>
      <xdr:col>24</xdr:col>
      <xdr:colOff>457200</xdr:colOff>
      <xdr:row>16</xdr:row>
      <xdr:rowOff>7620</xdr:rowOff>
    </xdr:to>
    <xdr:graphicFrame macro="">
      <xdr:nvGraphicFramePr>
        <xdr:cNvPr id="2" name="Chart 1">
          <a:extLst>
            <a:ext uri="{FF2B5EF4-FFF2-40B4-BE49-F238E27FC236}">
              <a16:creationId xmlns:a16="http://schemas.microsoft.com/office/drawing/2014/main" id="{0663A087-F76F-A7B2-A0C6-529FCFE6425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15240</xdr:colOff>
      <xdr:row>37</xdr:row>
      <xdr:rowOff>19050</xdr:rowOff>
    </xdr:from>
    <xdr:to>
      <xdr:col>24</xdr:col>
      <xdr:colOff>304800</xdr:colOff>
      <xdr:row>58</xdr:row>
      <xdr:rowOff>76200</xdr:rowOff>
    </xdr:to>
    <xdr:graphicFrame macro="">
      <xdr:nvGraphicFramePr>
        <xdr:cNvPr id="3" name="Chart 2">
          <a:extLst>
            <a:ext uri="{FF2B5EF4-FFF2-40B4-BE49-F238E27FC236}">
              <a16:creationId xmlns:a16="http://schemas.microsoft.com/office/drawing/2014/main" id="{20D1A9D0-2FD8-2DD8-EA7A-62A921D2EE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22860</xdr:colOff>
      <xdr:row>59</xdr:row>
      <xdr:rowOff>148590</xdr:rowOff>
    </xdr:from>
    <xdr:to>
      <xdr:col>20</xdr:col>
      <xdr:colOff>160020</xdr:colOff>
      <xdr:row>75</xdr:row>
      <xdr:rowOff>64770</xdr:rowOff>
    </xdr:to>
    <xdr:graphicFrame macro="">
      <xdr:nvGraphicFramePr>
        <xdr:cNvPr id="4" name="Chart 3">
          <a:extLst>
            <a:ext uri="{FF2B5EF4-FFF2-40B4-BE49-F238E27FC236}">
              <a16:creationId xmlns:a16="http://schemas.microsoft.com/office/drawing/2014/main" id="{262D584D-7D12-9676-9B2C-CB250A55BA3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10</xdr:col>
      <xdr:colOff>68580</xdr:colOff>
      <xdr:row>0</xdr:row>
      <xdr:rowOff>259080</xdr:rowOff>
    </xdr:from>
    <xdr:to>
      <xdr:col>21</xdr:col>
      <xdr:colOff>30480</xdr:colOff>
      <xdr:row>16</xdr:row>
      <xdr:rowOff>76200</xdr:rowOff>
    </xdr:to>
    <xdr:graphicFrame macro="">
      <xdr:nvGraphicFramePr>
        <xdr:cNvPr id="2" name="Chart 1">
          <a:extLst>
            <a:ext uri="{FF2B5EF4-FFF2-40B4-BE49-F238E27FC236}">
              <a16:creationId xmlns:a16="http://schemas.microsoft.com/office/drawing/2014/main" id="{77C88CE6-23F1-31D7-B561-2575776D9BB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22860</xdr:colOff>
      <xdr:row>37</xdr:row>
      <xdr:rowOff>41910</xdr:rowOff>
    </xdr:from>
    <xdr:to>
      <xdr:col>20</xdr:col>
      <xdr:colOff>76200</xdr:colOff>
      <xdr:row>62</xdr:row>
      <xdr:rowOff>0</xdr:rowOff>
    </xdr:to>
    <xdr:graphicFrame macro="">
      <xdr:nvGraphicFramePr>
        <xdr:cNvPr id="3" name="Chart 2">
          <a:extLst>
            <a:ext uri="{FF2B5EF4-FFF2-40B4-BE49-F238E27FC236}">
              <a16:creationId xmlns:a16="http://schemas.microsoft.com/office/drawing/2014/main" id="{CF95D3B8-2C83-73C2-D35A-B481001638E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15240</xdr:colOff>
      <xdr:row>18</xdr:row>
      <xdr:rowOff>3810</xdr:rowOff>
    </xdr:from>
    <xdr:to>
      <xdr:col>22</xdr:col>
      <xdr:colOff>320040</xdr:colOff>
      <xdr:row>33</xdr:row>
      <xdr:rowOff>118110</xdr:rowOff>
    </xdr:to>
    <xdr:graphicFrame macro="">
      <xdr:nvGraphicFramePr>
        <xdr:cNvPr id="4" name="Chart 3">
          <a:extLst>
            <a:ext uri="{FF2B5EF4-FFF2-40B4-BE49-F238E27FC236}">
              <a16:creationId xmlns:a16="http://schemas.microsoft.com/office/drawing/2014/main" id="{B4F50C31-AA2F-000C-C209-A93040984C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fsarp\OneDrive\Desktop\TESI\M&amp;A%20and%20IPOs\Data%20from%20IMAA%20regarding%20M&amp;A\Total%20Data\Mergers%20&amp;%20Acquisitions%20(M&amp;A)%20-%20Europe.xlsx" TargetMode="External"/><Relationship Id="rId1" Type="http://schemas.openxmlformats.org/officeDocument/2006/relationships/externalLinkPath" Target="Data%20from%20IMAA%20regarding%20M&amp;A/Total%20Data/Mergers%20&amp;%20Acquisitions%20(M&amp;A)%20-%20Europ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nually"/>
      <sheetName val="Monthly"/>
    </sheetNames>
    <sheetDataSet>
      <sheetData sheetId="0"/>
      <sheetData sheetId="1">
        <row r="3">
          <cell r="E3"/>
        </row>
        <row r="4">
          <cell r="E4">
            <v>139.99652893800001</v>
          </cell>
        </row>
        <row r="5">
          <cell r="E5">
            <v>147.53139877999999</v>
          </cell>
        </row>
        <row r="6">
          <cell r="E6">
            <v>170.85371467799999</v>
          </cell>
        </row>
        <row r="7">
          <cell r="E7">
            <v>229.79001564999899</v>
          </cell>
        </row>
        <row r="8">
          <cell r="E8">
            <v>176.80118870000001</v>
          </cell>
        </row>
        <row r="9">
          <cell r="E9">
            <v>176.32789690999999</v>
          </cell>
        </row>
        <row r="10">
          <cell r="E10">
            <v>126.71647979999899</v>
          </cell>
        </row>
        <row r="11">
          <cell r="E11">
            <v>90.515027399999994</v>
          </cell>
        </row>
        <row r="12">
          <cell r="E12">
            <v>92.233956276000001</v>
          </cell>
        </row>
        <row r="13">
          <cell r="E13">
            <v>163.50496168999899</v>
          </cell>
        </row>
        <row r="14">
          <cell r="E14">
            <v>112.10589516</v>
          </cell>
        </row>
        <row r="16">
          <cell r="E16"/>
        </row>
        <row r="17">
          <cell r="E17">
            <v>141.79392396499901</v>
          </cell>
        </row>
        <row r="18">
          <cell r="E18">
            <v>123.149568888749</v>
          </cell>
        </row>
        <row r="19">
          <cell r="E19">
            <v>173.25152459999899</v>
          </cell>
        </row>
        <row r="20">
          <cell r="E20">
            <v>122.812340309999</v>
          </cell>
        </row>
        <row r="21">
          <cell r="E21">
            <v>173.08189831799999</v>
          </cell>
        </row>
        <row r="22">
          <cell r="E22">
            <v>290.20396365750003</v>
          </cell>
        </row>
        <row r="23">
          <cell r="E23">
            <v>111.10647900799999</v>
          </cell>
        </row>
        <row r="24">
          <cell r="E24">
            <v>116.506212127499</v>
          </cell>
        </row>
        <row r="25">
          <cell r="E25">
            <v>116.523321047999</v>
          </cell>
        </row>
        <row r="26">
          <cell r="E26">
            <v>165.02633580599999</v>
          </cell>
        </row>
        <row r="27">
          <cell r="E27">
            <v>135.58126748999999</v>
          </cell>
        </row>
        <row r="29">
          <cell r="E29"/>
        </row>
        <row r="30">
          <cell r="E30">
            <v>84.320982409999999</v>
          </cell>
        </row>
        <row r="31">
          <cell r="E31">
            <v>122.555731236</v>
          </cell>
        </row>
        <row r="32">
          <cell r="E32">
            <v>105.992963661199</v>
          </cell>
        </row>
        <row r="33">
          <cell r="E33">
            <v>33.276753599999999</v>
          </cell>
        </row>
        <row r="34">
          <cell r="E34">
            <v>29.805976709999999</v>
          </cell>
        </row>
        <row r="35">
          <cell r="E35">
            <v>62.260463927499998</v>
          </cell>
        </row>
        <row r="36">
          <cell r="E36">
            <v>116.32756456</v>
          </cell>
        </row>
        <row r="37">
          <cell r="E37">
            <v>104.2777012368</v>
          </cell>
        </row>
        <row r="38">
          <cell r="E38">
            <v>181.77569576400001</v>
          </cell>
        </row>
        <row r="39">
          <cell r="E39">
            <v>200.98839526399999</v>
          </cell>
        </row>
        <row r="40">
          <cell r="E40">
            <v>184.07857551000001</v>
          </cell>
        </row>
        <row r="42">
          <cell r="E42"/>
        </row>
        <row r="43">
          <cell r="E43">
            <v>164.42225088299901</v>
          </cell>
        </row>
        <row r="44">
          <cell r="E44">
            <v>165.84542614499901</v>
          </cell>
        </row>
        <row r="45">
          <cell r="E45">
            <v>221.11192392299901</v>
          </cell>
        </row>
        <row r="46">
          <cell r="E46">
            <v>186.68444301999901</v>
          </cell>
        </row>
        <row r="47">
          <cell r="E47">
            <v>250.595503675999</v>
          </cell>
        </row>
        <row r="48">
          <cell r="E48">
            <v>177.379607389</v>
          </cell>
        </row>
        <row r="49">
          <cell r="E49">
            <v>210.0551667755</v>
          </cell>
        </row>
        <row r="50">
          <cell r="E50">
            <v>208.16559996000001</v>
          </cell>
        </row>
        <row r="51">
          <cell r="E51">
            <v>173.4451799565</v>
          </cell>
        </row>
        <row r="52">
          <cell r="E52">
            <v>90.057803297000007</v>
          </cell>
        </row>
        <row r="53">
          <cell r="E53">
            <v>228.7864035625</v>
          </cell>
        </row>
        <row r="55">
          <cell r="E55"/>
        </row>
        <row r="56">
          <cell r="E56">
            <v>149.93401711999999</v>
          </cell>
        </row>
        <row r="57">
          <cell r="E57">
            <v>129.58010094400001</v>
          </cell>
        </row>
        <row r="58">
          <cell r="E58">
            <v>142.84735615299999</v>
          </cell>
        </row>
        <row r="59">
          <cell r="E59">
            <v>191.789836452</v>
          </cell>
        </row>
        <row r="60">
          <cell r="E60">
            <v>269.91320246800001</v>
          </cell>
        </row>
        <row r="61">
          <cell r="E61">
            <v>90.529625783999904</v>
          </cell>
        </row>
        <row r="62">
          <cell r="E62">
            <v>77.289891519999998</v>
          </cell>
        </row>
        <row r="63">
          <cell r="E63">
            <v>104.454936193999</v>
          </cell>
        </row>
        <row r="64">
          <cell r="E64">
            <v>122.435000909999</v>
          </cell>
        </row>
        <row r="65">
          <cell r="E65">
            <v>103.928192955</v>
          </cell>
        </row>
        <row r="66">
          <cell r="E66">
            <v>107.40180375</v>
          </cell>
        </row>
        <row r="68">
          <cell r="E68"/>
        </row>
        <row r="69">
          <cell r="E69">
            <v>72.215266794000001</v>
          </cell>
        </row>
        <row r="70">
          <cell r="E70">
            <v>71.768423019999901</v>
          </cell>
        </row>
        <row r="71">
          <cell r="E71">
            <v>124.95522545999999</v>
          </cell>
        </row>
        <row r="72">
          <cell r="E72">
            <v>111.873419973149</v>
          </cell>
        </row>
        <row r="73">
          <cell r="E73">
            <v>53.239236164999902</v>
          </cell>
        </row>
        <row r="74">
          <cell r="E74">
            <v>88.821119362499999</v>
          </cell>
        </row>
        <row r="75">
          <cell r="E75">
            <v>60.838737635999998</v>
          </cell>
        </row>
        <row r="76">
          <cell r="E76">
            <v>56.519692528</v>
          </cell>
        </row>
        <row r="77">
          <cell r="E77">
            <v>77.611197691999905</v>
          </cell>
        </row>
        <row r="78">
          <cell r="E78">
            <v>152.98168986709999</v>
          </cell>
        </row>
        <row r="79">
          <cell r="E79">
            <v>62.213003447999903</v>
          </cell>
        </row>
      </sheetData>
    </sheetDataSet>
  </externalBook>
</externalLink>
</file>

<file path=xl/persons/person.xml><?xml version="1.0" encoding="utf-8"?>
<personList xmlns="http://schemas.microsoft.com/office/spreadsheetml/2018/threadedcomments" xmlns:x="http://schemas.openxmlformats.org/spreadsheetml/2006/main">
  <person displayName="Sarpi  Florindo" id="{A1E0A83E-D867-486C-B62D-F63ADD702D69}" userId="S::S302308@studenti.polito.it::e3505fd0-6123-4e88-95d5-c821e61fc92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1" dT="2024-03-09T13:24:21.34" personId="{A1E0A83E-D867-486C-B62D-F63ADD702D69}" id="{84149D5A-0AF9-46EF-A2C0-30A6A53C2215}">
    <text>Data for GDP from 1985 to 1994 come from https://tradingeconomics.com/israel/gdp</text>
    <extLst>
      <x:ext xmlns:xltc2="http://schemas.microsoft.com/office/spreadsheetml/2020/threadedcomments2" uri="{F7C98A9C-CBB3-438F-8F68-D28B6AF4A901}">
        <xltc2:checksum>2445392807</xltc2:checksum>
        <xltc2:hyperlink startIndex="41" length="39" url="https://tradingeconomics.com/israel/gdp"/>
      </x:ext>
    </extLst>
  </threadedComment>
  <threadedComment ref="G11" dT="2024-03-09T13:24:21.34" personId="{A1E0A83E-D867-486C-B62D-F63ADD702D69}" id="{532D0ACA-6C92-43E9-B60A-184233AD9A79}">
    <text>Data for GDP from 1985 to 1994 come from https://tradingeconomics.com/israel/gdp</text>
    <extLst>
      <x:ext xmlns:xltc2="http://schemas.microsoft.com/office/spreadsheetml/2020/threadedcomments2" uri="{F7C98A9C-CBB3-438F-8F68-D28B6AF4A901}">
        <xltc2:checksum>2445392807</xltc2:checksum>
        <xltc2:hyperlink startIndex="41" length="39" url="https://tradingeconomics.com/israel/gdp"/>
      </x:ext>
    </extLs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youtube.com/watch?v=HgfHefwK7VQ"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youtube.com/watch?v=HgfHefwK7VQ" TargetMode="External"/></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5.xml"/><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008CC-9476-410F-A7F7-BA5D0368EB60}">
  <sheetPr codeName="Sheet1">
    <tabColor rgb="FF92D050"/>
  </sheetPr>
  <dimension ref="A1:W73"/>
  <sheetViews>
    <sheetView showGridLines="0" tabSelected="1" topLeftCell="A31" workbookViewId="0">
      <selection activeCell="H57" sqref="H57"/>
    </sheetView>
  </sheetViews>
  <sheetFormatPr defaultRowHeight="14.4" x14ac:dyDescent="0.3"/>
  <cols>
    <col min="9" max="9" width="13.21875" bestFit="1" customWidth="1"/>
  </cols>
  <sheetData>
    <row r="1" spans="1:3" x14ac:dyDescent="0.3">
      <c r="A1" s="17" t="s">
        <v>66</v>
      </c>
    </row>
    <row r="2" spans="1:3" x14ac:dyDescent="0.3">
      <c r="A2" t="s">
        <v>201</v>
      </c>
    </row>
    <row r="3" spans="1:3" x14ac:dyDescent="0.3">
      <c r="A3" t="s">
        <v>202</v>
      </c>
    </row>
    <row r="4" spans="1:3" x14ac:dyDescent="0.3">
      <c r="A4" t="s">
        <v>177</v>
      </c>
    </row>
    <row r="5" spans="1:3" x14ac:dyDescent="0.3">
      <c r="A5" t="s">
        <v>178</v>
      </c>
    </row>
    <row r="7" spans="1:3" x14ac:dyDescent="0.3">
      <c r="A7" s="17" t="s">
        <v>67</v>
      </c>
    </row>
    <row r="8" spans="1:3" x14ac:dyDescent="0.3">
      <c r="A8" s="16" t="s">
        <v>42</v>
      </c>
    </row>
    <row r="9" spans="1:3" x14ac:dyDescent="0.3">
      <c r="A9" s="16" t="s">
        <v>43</v>
      </c>
    </row>
    <row r="10" spans="1:3" x14ac:dyDescent="0.3">
      <c r="A10" s="16" t="s">
        <v>114</v>
      </c>
    </row>
    <row r="11" spans="1:3" x14ac:dyDescent="0.3">
      <c r="A11" s="16" t="s">
        <v>44</v>
      </c>
    </row>
    <row r="12" spans="1:3" x14ac:dyDescent="0.3">
      <c r="A12" s="16" t="s">
        <v>65</v>
      </c>
      <c r="C12" s="16"/>
    </row>
    <row r="13" spans="1:3" x14ac:dyDescent="0.3">
      <c r="A13" s="16" t="s">
        <v>45</v>
      </c>
    </row>
    <row r="14" spans="1:3" x14ac:dyDescent="0.3">
      <c r="A14" s="16" t="s">
        <v>46</v>
      </c>
    </row>
    <row r="15" spans="1:3" x14ac:dyDescent="0.3">
      <c r="A15" s="16" t="s">
        <v>49</v>
      </c>
    </row>
    <row r="16" spans="1:3" x14ac:dyDescent="0.3">
      <c r="A16" s="16" t="s">
        <v>47</v>
      </c>
    </row>
    <row r="17" spans="1:1" x14ac:dyDescent="0.3">
      <c r="A17" s="16" t="s">
        <v>48</v>
      </c>
    </row>
    <row r="18" spans="1:1" x14ac:dyDescent="0.3">
      <c r="A18" s="16"/>
    </row>
    <row r="19" spans="1:1" x14ac:dyDescent="0.3">
      <c r="A19" s="17" t="s">
        <v>50</v>
      </c>
    </row>
    <row r="20" spans="1:1" x14ac:dyDescent="0.3">
      <c r="A20" s="26" t="s">
        <v>128</v>
      </c>
    </row>
    <row r="21" spans="1:1" x14ac:dyDescent="0.3">
      <c r="A21" s="26" t="s">
        <v>85</v>
      </c>
    </row>
    <row r="22" spans="1:1" x14ac:dyDescent="0.3">
      <c r="A22" s="26" t="s">
        <v>175</v>
      </c>
    </row>
    <row r="23" spans="1:1" x14ac:dyDescent="0.3">
      <c r="A23" s="26" t="s">
        <v>176</v>
      </c>
    </row>
    <row r="24" spans="1:1" x14ac:dyDescent="0.3">
      <c r="A24" s="26"/>
    </row>
    <row r="25" spans="1:1" x14ac:dyDescent="0.3">
      <c r="A25" s="17" t="s">
        <v>51</v>
      </c>
    </row>
    <row r="26" spans="1:1" x14ac:dyDescent="0.3">
      <c r="A26" t="s">
        <v>52</v>
      </c>
    </row>
    <row r="27" spans="1:1" x14ac:dyDescent="0.3">
      <c r="A27" t="s">
        <v>127</v>
      </c>
    </row>
    <row r="28" spans="1:1" x14ac:dyDescent="0.3">
      <c r="A28" t="s">
        <v>179</v>
      </c>
    </row>
    <row r="29" spans="1:1" x14ac:dyDescent="0.3">
      <c r="A29" t="s">
        <v>182</v>
      </c>
    </row>
    <row r="30" spans="1:1" x14ac:dyDescent="0.3">
      <c r="A30" t="s">
        <v>183</v>
      </c>
    </row>
    <row r="40" spans="1:23" x14ac:dyDescent="0.3">
      <c r="L40" t="s">
        <v>200</v>
      </c>
    </row>
    <row r="43" spans="1:23" ht="15" thickBot="1" x14ac:dyDescent="0.35"/>
    <row r="44" spans="1:23" ht="15" thickBot="1" x14ac:dyDescent="0.35">
      <c r="H44" s="55" t="s">
        <v>187</v>
      </c>
      <c r="J44" s="138" t="s">
        <v>75</v>
      </c>
      <c r="K44" s="139"/>
      <c r="L44" s="139"/>
      <c r="M44" s="139"/>
      <c r="N44" s="139"/>
      <c r="O44" s="140"/>
      <c r="Q44" s="147" t="s">
        <v>186</v>
      </c>
      <c r="R44" s="148"/>
      <c r="S44" s="148"/>
      <c r="T44" s="148"/>
      <c r="U44" s="148"/>
      <c r="V44" s="149"/>
    </row>
    <row r="45" spans="1:23" ht="15" thickBot="1" x14ac:dyDescent="0.35">
      <c r="A45" s="17" t="s">
        <v>60</v>
      </c>
      <c r="J45" s="47" t="s">
        <v>69</v>
      </c>
      <c r="K45" s="48" t="s">
        <v>70</v>
      </c>
      <c r="L45" s="48" t="s">
        <v>71</v>
      </c>
      <c r="M45" s="48" t="s">
        <v>72</v>
      </c>
      <c r="N45" s="48" t="s">
        <v>73</v>
      </c>
      <c r="O45" s="49" t="s">
        <v>74</v>
      </c>
      <c r="Q45" s="65" t="s">
        <v>69</v>
      </c>
      <c r="R45" s="65" t="s">
        <v>70</v>
      </c>
      <c r="S45" s="65" t="s">
        <v>71</v>
      </c>
      <c r="T45" s="65" t="s">
        <v>72</v>
      </c>
      <c r="U45" s="65" t="s">
        <v>73</v>
      </c>
      <c r="V45" s="65" t="s">
        <v>74</v>
      </c>
    </row>
    <row r="46" spans="1:23" x14ac:dyDescent="0.3">
      <c r="A46" t="s">
        <v>199</v>
      </c>
      <c r="H46" s="141" t="s">
        <v>76</v>
      </c>
      <c r="I46" s="27" t="s">
        <v>42</v>
      </c>
      <c r="J46" s="33">
        <f>'USA no exclusion with interests'!L21</f>
        <v>0.76388918964949359</v>
      </c>
      <c r="K46" s="30">
        <f>'USA no exclusion with interests'!L22</f>
        <v>0.80991412735989532</v>
      </c>
      <c r="L46" s="38">
        <f>'USA no exclusion with interests'!L23</f>
        <v>0.83015764100666467</v>
      </c>
      <c r="M46" s="30">
        <f>'USA no exclusion with interests'!L24</f>
        <v>0.81766927418032853</v>
      </c>
      <c r="N46" s="30">
        <f>'USA no exclusion with interests'!L25</f>
        <v>0.74179265480694334</v>
      </c>
      <c r="O46" s="31">
        <f>'USA no exclusion with interests'!L26</f>
        <v>0.62459183535908758</v>
      </c>
      <c r="Q46" s="34">
        <f>'USA (regression with exclusion)'!N21</f>
        <v>0.72818803579409741</v>
      </c>
      <c r="R46" s="32">
        <f>'USA (regression with exclusion)'!N22</f>
        <v>0.78114892188767215</v>
      </c>
      <c r="S46" s="39">
        <f>'USA (regression with exclusion)'!N23</f>
        <v>0.81215114624355456</v>
      </c>
      <c r="T46" s="39">
        <f>'USA (regression with exclusion)'!N24</f>
        <v>0.81184812751864899</v>
      </c>
      <c r="U46" s="32">
        <f>'USA (regression with exclusion)'!N25</f>
        <v>0.74355662424086366</v>
      </c>
      <c r="V46" s="35">
        <f>'USA (regression with exclusion)'!N26</f>
        <v>0.62759808834221231</v>
      </c>
      <c r="W46" t="s">
        <v>189</v>
      </c>
    </row>
    <row r="47" spans="1:23" x14ac:dyDescent="0.3">
      <c r="A47" t="s">
        <v>53</v>
      </c>
      <c r="H47" s="142"/>
      <c r="I47" s="28" t="s">
        <v>43</v>
      </c>
      <c r="J47" s="34">
        <f>ISRAEL!M21</f>
        <v>0.80925567193918224</v>
      </c>
      <c r="K47" s="39">
        <f>ISRAEL!M22</f>
        <v>0.85679873530803985</v>
      </c>
      <c r="L47" s="32">
        <f>ISRAEL!M23</f>
        <v>0.7924198873050039</v>
      </c>
      <c r="M47" s="32">
        <f>ISRAEL!M24</f>
        <v>0.77955857165771258</v>
      </c>
      <c r="N47" s="32">
        <f>ISRAEL!M25</f>
        <v>0.66761191167927814</v>
      </c>
      <c r="O47" s="35">
        <f>ISRAEL!M26</f>
        <v>0.55795851078838132</v>
      </c>
      <c r="Q47" s="34"/>
      <c r="R47" s="39"/>
      <c r="S47" s="32"/>
      <c r="T47" s="32"/>
      <c r="U47" s="32"/>
      <c r="V47" s="35"/>
    </row>
    <row r="48" spans="1:23" x14ac:dyDescent="0.3">
      <c r="A48" t="s">
        <v>198</v>
      </c>
      <c r="H48" s="142"/>
      <c r="I48" s="28" t="s">
        <v>114</v>
      </c>
      <c r="J48" s="34">
        <f>'UNITED KINGDOM'!U21</f>
        <v>0.81192787931728161</v>
      </c>
      <c r="K48" s="39">
        <f>'UNITED KINGDOM'!U22</f>
        <v>0.82508027298300279</v>
      </c>
      <c r="L48" s="32">
        <f>'UNITED KINGDOM'!U23</f>
        <v>0.75508014483149899</v>
      </c>
      <c r="M48" s="32">
        <f>'UNITED KINGDOM'!U24</f>
        <v>0.79580816766424556</v>
      </c>
      <c r="N48" s="32">
        <f>'UNITED KINGDOM'!U25</f>
        <v>0.73212616932000074</v>
      </c>
      <c r="O48" s="35">
        <f>'UNITED KINGDOM'!U26</f>
        <v>0.61204080117334625</v>
      </c>
      <c r="Q48" s="34">
        <f>'UNITED KINGDOM'!P21</f>
        <v>0.79722726904333685</v>
      </c>
      <c r="R48" s="39">
        <f>'UNITED KINGDOM'!P22</f>
        <v>0.82320553148786524</v>
      </c>
      <c r="S48" s="32">
        <f>'UNITED KINGDOM'!P23</f>
        <v>0.77656670898441749</v>
      </c>
      <c r="T48" s="32">
        <f>'UNITED KINGDOM'!P24</f>
        <v>0.82997677063353137</v>
      </c>
      <c r="U48" s="32">
        <f>'UNITED KINGDOM'!P25</f>
        <v>0.75511989104528898</v>
      </c>
      <c r="V48" s="35">
        <f>'UNITED KINGDOM'!P26</f>
        <v>0.59923674676882177</v>
      </c>
      <c r="W48" t="s">
        <v>189</v>
      </c>
    </row>
    <row r="49" spans="1:23" x14ac:dyDescent="0.3">
      <c r="A49" t="s">
        <v>54</v>
      </c>
      <c r="H49" s="142"/>
      <c r="I49" s="28" t="s">
        <v>44</v>
      </c>
      <c r="J49" s="34">
        <f>FRANCE!N21</f>
        <v>0.5863719266175671</v>
      </c>
      <c r="K49" s="32">
        <f>FRANCE!N22</f>
        <v>0.49814518056474177</v>
      </c>
      <c r="L49" s="32">
        <f>FRANCE!N23</f>
        <v>0.48528151545932785</v>
      </c>
      <c r="M49" s="39">
        <f>FRANCE!N24</f>
        <v>0.65984598439478148</v>
      </c>
      <c r="N49" s="32">
        <f>FRANCE!N25</f>
        <v>0.63498242209742728</v>
      </c>
      <c r="O49" s="35">
        <f>FRANCE!N26</f>
        <v>0.47130695378576176</v>
      </c>
      <c r="Q49" s="34"/>
      <c r="R49" s="39"/>
      <c r="S49" s="32"/>
      <c r="T49" s="32"/>
      <c r="U49" s="32"/>
      <c r="V49" s="35"/>
    </row>
    <row r="50" spans="1:23" x14ac:dyDescent="0.3">
      <c r="A50" t="s">
        <v>197</v>
      </c>
      <c r="H50" s="142"/>
      <c r="I50" s="28" t="s">
        <v>65</v>
      </c>
      <c r="J50" s="34">
        <f>GERMANY!$U$21</f>
        <v>0.66110015884262108</v>
      </c>
      <c r="K50" s="39">
        <f>GERMANY!$U$22</f>
        <v>0.69774406537134803</v>
      </c>
      <c r="L50" s="32">
        <f>GERMANY!$U$23</f>
        <v>0.53772238942723927</v>
      </c>
      <c r="M50" s="32">
        <f>GERMANY!$U$24</f>
        <v>0.52135476367864486</v>
      </c>
      <c r="N50" s="32">
        <f>GERMANY!$U$25</f>
        <v>0.51723910711147147</v>
      </c>
      <c r="O50" s="35">
        <f>GERMANY!$U$26</f>
        <v>0.35291408233630522</v>
      </c>
      <c r="Q50" s="34">
        <f>GERMANY!$P$21</f>
        <v>0.63438520585849878</v>
      </c>
      <c r="R50" s="39">
        <f>GERMANY!$P$22</f>
        <v>0.68306849387994439</v>
      </c>
      <c r="S50" s="32">
        <f>GERMANY!$P$23</f>
        <v>0.55052280442750001</v>
      </c>
      <c r="T50" s="32">
        <f>GERMANY!$P$24</f>
        <v>0.5785138966588057</v>
      </c>
      <c r="U50" s="32">
        <f>GERMANY!$P$25</f>
        <v>0.5872575109781536</v>
      </c>
      <c r="V50" s="35">
        <f>GERMANY!$P$26</f>
        <v>0.38817378186314772</v>
      </c>
      <c r="W50" t="s">
        <v>189</v>
      </c>
    </row>
    <row r="51" spans="1:23" x14ac:dyDescent="0.3">
      <c r="A51" t="s">
        <v>55</v>
      </c>
      <c r="H51" s="142"/>
      <c r="I51" s="28" t="s">
        <v>45</v>
      </c>
      <c r="J51" s="34">
        <f>SPAIN!L21</f>
        <v>0.56302875272297681</v>
      </c>
      <c r="K51" s="39">
        <f>SPAIN!L22</f>
        <v>0.70116808672881525</v>
      </c>
      <c r="L51" s="32">
        <f>SPAIN!L23</f>
        <v>0.54760245068434021</v>
      </c>
      <c r="M51" s="32">
        <f>SPAIN!L24</f>
        <v>0.61584985412670634</v>
      </c>
      <c r="N51" s="32">
        <f>SPAIN!L25</f>
        <v>0.64927746436510392</v>
      </c>
      <c r="O51" s="35">
        <f>SPAIN!L26</f>
        <v>0.51148890141420633</v>
      </c>
      <c r="Q51" s="34"/>
      <c r="R51" s="39"/>
      <c r="S51" s="32"/>
      <c r="T51" s="32"/>
      <c r="U51" s="32"/>
      <c r="V51" s="35"/>
    </row>
    <row r="52" spans="1:23" x14ac:dyDescent="0.3">
      <c r="A52" t="s">
        <v>56</v>
      </c>
      <c r="H52" s="142"/>
      <c r="I52" s="28" t="s">
        <v>46</v>
      </c>
      <c r="J52" s="40">
        <f>ITALY!M21</f>
        <v>0.65805530598842765</v>
      </c>
      <c r="K52" s="32">
        <f>ITALY!M22</f>
        <v>0.5822400364976944</v>
      </c>
      <c r="L52" s="32">
        <f>ITALY!M23</f>
        <v>0.36996611196158985</v>
      </c>
      <c r="M52" s="32">
        <f>ITALY!M24</f>
        <v>0.42562780234815994</v>
      </c>
      <c r="N52" s="32">
        <f>ITALY!M25</f>
        <v>0.49369128621450226</v>
      </c>
      <c r="O52" s="35">
        <f>ITALY!M26</f>
        <v>0.48986073663304991</v>
      </c>
      <c r="Q52" s="34"/>
      <c r="R52" s="39"/>
      <c r="S52" s="32"/>
      <c r="T52" s="32"/>
      <c r="U52" s="32"/>
      <c r="V52" s="35"/>
    </row>
    <row r="53" spans="1:23" x14ac:dyDescent="0.3">
      <c r="A53" t="s">
        <v>57</v>
      </c>
      <c r="H53" s="142"/>
      <c r="I53" s="28" t="s">
        <v>49</v>
      </c>
      <c r="J53" s="34">
        <f>NETHERLANDS!M21</f>
        <v>0.47097240200316853</v>
      </c>
      <c r="K53" s="32">
        <f>NETHERLANDS!M22</f>
        <v>0.43970328040821205</v>
      </c>
      <c r="L53" s="32">
        <f>NETHERLANDS!M23</f>
        <v>0.43761335170672933</v>
      </c>
      <c r="M53" s="39">
        <f>NETHERLANDS!M24</f>
        <v>0.55537460324726262</v>
      </c>
      <c r="N53" s="32">
        <f>NETHERLANDS!M25</f>
        <v>0.54002957083442404</v>
      </c>
      <c r="O53" s="35">
        <f>NETHERLANDS!M26</f>
        <v>0.50367309241890523</v>
      </c>
      <c r="Q53" s="34"/>
      <c r="R53" s="39"/>
      <c r="S53" s="32"/>
      <c r="T53" s="32"/>
      <c r="U53" s="32"/>
      <c r="V53" s="35"/>
    </row>
    <row r="54" spans="1:23" x14ac:dyDescent="0.3">
      <c r="A54" t="s">
        <v>58</v>
      </c>
      <c r="H54" s="142"/>
      <c r="I54" s="28" t="s">
        <v>47</v>
      </c>
      <c r="J54" s="34">
        <f>JAPAN!L21</f>
        <v>5.0074113779432723E-2</v>
      </c>
      <c r="K54" s="32">
        <f>JAPAN!L22</f>
        <v>4.9177637194441744E-2</v>
      </c>
      <c r="L54" s="32">
        <f>JAPAN!L23</f>
        <v>9.3688132162324078E-2</v>
      </c>
      <c r="M54" s="32">
        <f>JAPAN!L24</f>
        <v>0.20191907729112649</v>
      </c>
      <c r="N54" s="32">
        <f>JAPAN!L25</f>
        <v>0.33391805705596372</v>
      </c>
      <c r="O54" s="41">
        <f>JAPAN!L26</f>
        <v>0.44986847236597766</v>
      </c>
      <c r="Q54" s="34"/>
      <c r="R54" s="39"/>
      <c r="S54" s="32"/>
      <c r="T54" s="32"/>
      <c r="U54" s="32"/>
      <c r="V54" s="35"/>
    </row>
    <row r="55" spans="1:23" ht="15" thickBot="1" x14ac:dyDescent="0.35">
      <c r="A55" t="s">
        <v>196</v>
      </c>
      <c r="H55" s="143"/>
      <c r="I55" s="29" t="s">
        <v>48</v>
      </c>
      <c r="J55" s="42">
        <f>CANADA!$X$21</f>
        <v>0.42992329080680747</v>
      </c>
      <c r="K55" s="36">
        <f>CANADA!$X$22</f>
        <v>0.33667064594646473</v>
      </c>
      <c r="L55" s="36">
        <f>CANADA!$X$23</f>
        <v>0.38222633107475973</v>
      </c>
      <c r="M55" s="36">
        <f>CANADA!$X$24</f>
        <v>0.3550299108735831</v>
      </c>
      <c r="N55" s="36">
        <f>CANADA!$X$25</f>
        <v>0.317976946577886</v>
      </c>
      <c r="O55" s="37">
        <f>CANADA!$X$26</f>
        <v>0.25023937964448362</v>
      </c>
      <c r="Q55" s="42">
        <f>CANADA!$S$21</f>
        <v>0.46187443908304665</v>
      </c>
      <c r="R55" s="36">
        <f>CANADA!$S$22</f>
        <v>0.43227860253422662</v>
      </c>
      <c r="S55" s="36">
        <f>CANADA!$S$23</f>
        <v>0.39097885261910298</v>
      </c>
      <c r="T55" s="36">
        <f>CANADA!$S$24</f>
        <v>0.35065946930847242</v>
      </c>
      <c r="U55" s="36">
        <f>CANADA!$S$25</f>
        <v>0.30529854908168735</v>
      </c>
      <c r="V55" s="37">
        <f>CANADA!$S$26</f>
        <v>0.22979239050801659</v>
      </c>
      <c r="W55" t="s">
        <v>190</v>
      </c>
    </row>
    <row r="57" spans="1:23" ht="15" thickBot="1" x14ac:dyDescent="0.35"/>
    <row r="58" spans="1:23" ht="15" thickBot="1" x14ac:dyDescent="0.35">
      <c r="H58" s="55" t="s">
        <v>187</v>
      </c>
      <c r="J58" s="138" t="s">
        <v>77</v>
      </c>
      <c r="K58" s="139"/>
      <c r="L58" s="139"/>
      <c r="M58" s="139"/>
      <c r="N58" s="139"/>
      <c r="O58" s="140"/>
      <c r="Q58" s="147" t="s">
        <v>186</v>
      </c>
      <c r="R58" s="148"/>
      <c r="S58" s="148"/>
      <c r="T58" s="148"/>
      <c r="U58" s="148"/>
      <c r="V58" s="149"/>
    </row>
    <row r="59" spans="1:23" ht="15" thickBot="1" x14ac:dyDescent="0.35">
      <c r="A59" s="17" t="s">
        <v>78</v>
      </c>
      <c r="J59" s="47" t="s">
        <v>69</v>
      </c>
      <c r="K59" s="48" t="s">
        <v>70</v>
      </c>
      <c r="L59" s="48" t="s">
        <v>71</v>
      </c>
      <c r="M59" s="48" t="s">
        <v>72</v>
      </c>
      <c r="N59" s="48" t="s">
        <v>73</v>
      </c>
      <c r="O59" s="49" t="s">
        <v>74</v>
      </c>
      <c r="Q59" s="65" t="s">
        <v>69</v>
      </c>
      <c r="R59" s="65" t="s">
        <v>70</v>
      </c>
      <c r="S59" s="65" t="s">
        <v>71</v>
      </c>
      <c r="T59" s="65" t="s">
        <v>72</v>
      </c>
      <c r="U59" s="65" t="s">
        <v>73</v>
      </c>
      <c r="V59" s="65" t="s">
        <v>74</v>
      </c>
    </row>
    <row r="60" spans="1:23" x14ac:dyDescent="0.3">
      <c r="A60" t="s">
        <v>192</v>
      </c>
      <c r="H60" s="144" t="s">
        <v>76</v>
      </c>
      <c r="I60" s="27" t="s">
        <v>42</v>
      </c>
      <c r="J60" s="51">
        <f>'USA (regression with exclusion)'!$R$49</f>
        <v>0.79983682844343085</v>
      </c>
      <c r="K60" s="30">
        <f>'USA (regression with exclusion)'!$R$50</f>
        <v>0.69858995755137787</v>
      </c>
      <c r="L60" s="30">
        <f>'USA (regression with exclusion)'!$R$51</f>
        <v>0.66243123007001936</v>
      </c>
      <c r="M60" s="30">
        <f>'USA (regression with exclusion)'!$R$52</f>
        <v>0.6495921905128581</v>
      </c>
      <c r="N60" s="30">
        <f>'USA (regression with exclusion)'!$R$53</f>
        <v>0.5340406043415884</v>
      </c>
      <c r="O60" s="31">
        <f>'USA (regression with exclusion)'!$R$54</f>
        <v>0.46679013795413304</v>
      </c>
      <c r="P60" s="55"/>
      <c r="Q60" s="51">
        <f>'USA (regression with exclusion)'!$N$49</f>
        <v>0.77191891831831472</v>
      </c>
      <c r="R60" s="30">
        <f>'USA (regression with exclusion)'!$N$50</f>
        <v>0.66478606542457575</v>
      </c>
      <c r="S60" s="30">
        <f>'USA (regression with exclusion)'!$N$51</f>
        <v>0.63361874867642043</v>
      </c>
      <c r="T60" s="30">
        <f>'USA (regression with exclusion)'!$N$52</f>
        <v>0.62267753372805024</v>
      </c>
      <c r="U60" s="30">
        <f>'USA (regression with exclusion)'!$N$53</f>
        <v>0.488944558462381</v>
      </c>
      <c r="V60" s="31">
        <f>'USA (regression with exclusion)'!$N$54</f>
        <v>0.44311240112107231</v>
      </c>
      <c r="W60" t="s">
        <v>189</v>
      </c>
    </row>
    <row r="61" spans="1:23" x14ac:dyDescent="0.3">
      <c r="A61" t="s">
        <v>79</v>
      </c>
      <c r="H61" s="145"/>
      <c r="I61" s="28" t="s">
        <v>43</v>
      </c>
      <c r="J61" s="34">
        <f>ISRAEL!M34</f>
        <v>0.43742521694932651</v>
      </c>
      <c r="K61" s="32">
        <f>ISRAEL!M35</f>
        <v>0.34671214807152967</v>
      </c>
      <c r="L61" s="32">
        <f>ISRAEL!M36</f>
        <v>0.33278490779257014</v>
      </c>
      <c r="M61" s="32">
        <f>ISRAEL!M37</f>
        <v>0.46142014970248868</v>
      </c>
      <c r="N61" s="39">
        <f>ISRAEL!M38</f>
        <v>0.50436173715444355</v>
      </c>
      <c r="O61" s="35">
        <f>ISRAEL!M39</f>
        <v>0.47312380087526584</v>
      </c>
      <c r="Q61" s="34"/>
      <c r="R61" s="39"/>
      <c r="S61" s="32"/>
      <c r="T61" s="32"/>
      <c r="U61" s="32"/>
      <c r="V61" s="35"/>
    </row>
    <row r="62" spans="1:23" x14ac:dyDescent="0.3">
      <c r="A62" t="s">
        <v>193</v>
      </c>
      <c r="H62" s="145"/>
      <c r="I62" s="28" t="s">
        <v>114</v>
      </c>
      <c r="J62" s="34">
        <f>'UNITED KINGDOM'!$U$34</f>
        <v>0.59459431352503944</v>
      </c>
      <c r="K62" s="39">
        <f>'UNITED KINGDOM'!$U$35</f>
        <v>0.61609625506899901</v>
      </c>
      <c r="L62" s="32">
        <f>'UNITED KINGDOM'!$U$36</f>
        <v>0.48068449780314843</v>
      </c>
      <c r="M62" s="32">
        <f>'UNITED KINGDOM'!$U$37</f>
        <v>0.49140987012766202</v>
      </c>
      <c r="N62" s="32">
        <f>'UNITED KINGDOM'!$U$38</f>
        <v>0.36319901125897996</v>
      </c>
      <c r="O62" s="35">
        <f>'UNITED KINGDOM'!$U$39</f>
        <v>0.18191250642454684</v>
      </c>
      <c r="P62" s="55"/>
      <c r="Q62" s="34">
        <f>'UNITED KINGDOM'!$P$34</f>
        <v>0.64919877289731975</v>
      </c>
      <c r="R62" s="39">
        <f>'UNITED KINGDOM'!$P$35</f>
        <v>0.68092651941279259</v>
      </c>
      <c r="S62" s="32">
        <f>'UNITED KINGDOM'!$P$36</f>
        <v>0.53075894189489292</v>
      </c>
      <c r="T62" s="32">
        <f>'UNITED KINGDOM'!$P$37</f>
        <v>0.58260740798523492</v>
      </c>
      <c r="U62" s="32">
        <f>'UNITED KINGDOM'!$P$38</f>
        <v>0.48024672627941745</v>
      </c>
      <c r="V62" s="35">
        <f>'UNITED KINGDOM'!$P$39</f>
        <v>0.24953888283729694</v>
      </c>
      <c r="W62" t="s">
        <v>190</v>
      </c>
    </row>
    <row r="63" spans="1:23" x14ac:dyDescent="0.3">
      <c r="A63" t="s">
        <v>80</v>
      </c>
      <c r="H63" s="145"/>
      <c r="I63" s="28" t="s">
        <v>44</v>
      </c>
      <c r="J63" s="34">
        <f>FRANCE!N34</f>
        <v>0.2601936757450804</v>
      </c>
      <c r="K63" s="39">
        <f>FRANCE!N35</f>
        <v>0.31827762116039238</v>
      </c>
      <c r="L63" s="32">
        <f>FRANCE!N36</f>
        <v>0.25199249434655963</v>
      </c>
      <c r="M63" s="32">
        <f>FRANCE!N37</f>
        <v>0.21237525954676326</v>
      </c>
      <c r="N63" s="32">
        <f>FRANCE!N38</f>
        <v>0.20120887180501687</v>
      </c>
      <c r="O63" s="35">
        <f>FRANCE!N39</f>
        <v>0.27076479724123215</v>
      </c>
      <c r="Q63" s="34"/>
      <c r="R63" s="39"/>
      <c r="S63" s="32"/>
      <c r="T63" s="32"/>
      <c r="U63" s="32"/>
      <c r="V63" s="35"/>
    </row>
    <row r="64" spans="1:23" x14ac:dyDescent="0.3">
      <c r="A64" t="s">
        <v>194</v>
      </c>
      <c r="H64" s="145"/>
      <c r="I64" s="28" t="s">
        <v>65</v>
      </c>
      <c r="J64" s="34">
        <f>GERMANY!$U$31</f>
        <v>0.3154947592966878</v>
      </c>
      <c r="K64" s="39">
        <f>GERMANY!$U$32</f>
        <v>0.41987911635451636</v>
      </c>
      <c r="L64" s="32">
        <f>GERMANY!$U$33</f>
        <v>0.37499402684913863</v>
      </c>
      <c r="M64" s="32">
        <f>GERMANY!$U$34</f>
        <v>0.22348566362363165</v>
      </c>
      <c r="N64" s="32">
        <f>GERMANY!$U$35</f>
        <v>8.0412127330556457E-2</v>
      </c>
      <c r="O64" s="35">
        <f>GERMANY!$U$36</f>
        <v>0.15485500014459982</v>
      </c>
      <c r="P64" s="55"/>
      <c r="Q64" s="34">
        <f>GERMANY!$P$31</f>
        <v>0.48013525250961159</v>
      </c>
      <c r="R64" s="39">
        <f>GERMANY!$P$32</f>
        <v>0.5620773603900644</v>
      </c>
      <c r="S64" s="32">
        <f>GERMANY!$P$33</f>
        <v>0.52228287246015537</v>
      </c>
      <c r="T64" s="32">
        <f>GERMANY!$P$34</f>
        <v>0.35293436814724805</v>
      </c>
      <c r="U64" s="32">
        <f>GERMANY!$P$35</f>
        <v>0.17112826408554088</v>
      </c>
      <c r="V64" s="35">
        <f>GERMANY!$P$36</f>
        <v>6.2853484385212127E-2</v>
      </c>
      <c r="W64" t="s">
        <v>188</v>
      </c>
    </row>
    <row r="65" spans="1:23" x14ac:dyDescent="0.3">
      <c r="A65" t="s">
        <v>81</v>
      </c>
      <c r="H65" s="145"/>
      <c r="I65" s="28" t="s">
        <v>45</v>
      </c>
      <c r="J65" s="34">
        <f>SPAIN!L31</f>
        <v>0.14377331244980418</v>
      </c>
      <c r="K65" s="32">
        <f>SPAIN!L32</f>
        <v>0.16527775904835645</v>
      </c>
      <c r="L65" s="32">
        <f>SPAIN!L33</f>
        <v>0.20206717669201205</v>
      </c>
      <c r="M65" s="39">
        <f>SPAIN!L34</f>
        <v>0.33889563516539462</v>
      </c>
      <c r="N65" s="39">
        <f>SPAIN!L35</f>
        <v>0.33572933392572862</v>
      </c>
      <c r="O65" s="35">
        <f>SPAIN!L36</f>
        <v>1.0644670196793066E-2</v>
      </c>
      <c r="Q65" s="34"/>
      <c r="R65" s="39"/>
      <c r="S65" s="32"/>
      <c r="T65" s="32"/>
      <c r="U65" s="32"/>
      <c r="V65" s="35"/>
    </row>
    <row r="66" spans="1:23" x14ac:dyDescent="0.3">
      <c r="A66" t="s">
        <v>82</v>
      </c>
      <c r="H66" s="145"/>
      <c r="I66" s="28" t="s">
        <v>46</v>
      </c>
      <c r="J66" s="34">
        <f>ITALY!M34</f>
        <v>0.18846962173723453</v>
      </c>
      <c r="K66" s="39">
        <f>ITALY!M35</f>
        <v>0.27823636319167322</v>
      </c>
      <c r="L66" s="32">
        <f>ITALY!M36</f>
        <v>2.3893926193911712E-2</v>
      </c>
      <c r="M66" s="32">
        <f>ITALY!M37</f>
        <v>-0.14344279226011983</v>
      </c>
      <c r="N66" s="32">
        <f>ITALY!M38</f>
        <v>-2.4177856566753232E-2</v>
      </c>
      <c r="O66" s="35">
        <f>ITALY!M39</f>
        <v>-0.1630857093116394</v>
      </c>
      <c r="Q66" s="34"/>
      <c r="R66" s="39"/>
      <c r="S66" s="32"/>
      <c r="T66" s="32"/>
      <c r="U66" s="32"/>
      <c r="V66" s="35"/>
    </row>
    <row r="67" spans="1:23" x14ac:dyDescent="0.3">
      <c r="A67" t="s">
        <v>83</v>
      </c>
      <c r="H67" s="145"/>
      <c r="I67" s="28" t="s">
        <v>49</v>
      </c>
      <c r="J67" s="40">
        <f>NETHERLANDS!M31</f>
        <v>0.49108127904748677</v>
      </c>
      <c r="K67" s="32">
        <f>NETHERLANDS!M32</f>
        <v>0.35633500589753986</v>
      </c>
      <c r="L67" s="32">
        <f>NETHERLANDS!M33</f>
        <v>0.31834808603471687</v>
      </c>
      <c r="M67" s="32">
        <f>NETHERLANDS!M34</f>
        <v>0.43245058084208943</v>
      </c>
      <c r="N67" s="32">
        <f>NETHERLANDS!M35</f>
        <v>0.16176646546783485</v>
      </c>
      <c r="O67" s="35">
        <f>NETHERLANDS!M36</f>
        <v>0.10129244724882379</v>
      </c>
      <c r="Q67" s="34"/>
      <c r="R67" s="39"/>
      <c r="S67" s="32"/>
      <c r="T67" s="32"/>
      <c r="U67" s="32"/>
      <c r="V67" s="35"/>
    </row>
    <row r="68" spans="1:23" x14ac:dyDescent="0.3">
      <c r="A68" t="s">
        <v>84</v>
      </c>
      <c r="H68" s="145"/>
      <c r="I68" s="28" t="s">
        <v>47</v>
      </c>
      <c r="J68" s="34">
        <f>JAPAN!L31</f>
        <v>0.25279991630697551</v>
      </c>
      <c r="K68" s="32">
        <f>JAPAN!L32</f>
        <v>0.38219393704555338</v>
      </c>
      <c r="L68" s="32">
        <f>JAPAN!L33</f>
        <v>0.42794575343208885</v>
      </c>
      <c r="M68" s="39">
        <f>JAPAN!L34</f>
        <v>0.46802216700134019</v>
      </c>
      <c r="N68" s="32">
        <f>JAPAN!L35</f>
        <v>0.38291610178136193</v>
      </c>
      <c r="O68" s="35">
        <f>JAPAN!L36</f>
        <v>0.34183809152950678</v>
      </c>
      <c r="Q68" s="34"/>
      <c r="R68" s="39"/>
      <c r="S68" s="32"/>
      <c r="T68" s="32"/>
      <c r="U68" s="32"/>
      <c r="V68" s="35"/>
    </row>
    <row r="69" spans="1:23" ht="15" thickBot="1" x14ac:dyDescent="0.35">
      <c r="A69" t="s">
        <v>195</v>
      </c>
      <c r="H69" s="146"/>
      <c r="I69" s="29" t="s">
        <v>48</v>
      </c>
      <c r="J69" s="42">
        <f>CANADA!$X$34</f>
        <v>0.74545524193025992</v>
      </c>
      <c r="K69" s="36">
        <f>CANADA!$X$35</f>
        <v>0.57979473737792209</v>
      </c>
      <c r="L69" s="36">
        <f>CANADA!$X$36</f>
        <v>0.42918046028996326</v>
      </c>
      <c r="M69" s="36">
        <f>CANADA!$X$37</f>
        <v>0.53109379388209843</v>
      </c>
      <c r="N69" s="36">
        <f>CANADA!$X$38</f>
        <v>0.42583672376095166</v>
      </c>
      <c r="O69" s="37">
        <f>CANADA!$X$39</f>
        <v>0.35877238248275523</v>
      </c>
      <c r="P69" s="55"/>
      <c r="Q69" s="42">
        <f>CANADA!$S$34</f>
        <v>0.40412067014927089</v>
      </c>
      <c r="R69" s="36">
        <f>CANADA!$S$35</f>
        <v>0.34229191434905909</v>
      </c>
      <c r="S69" s="36">
        <f>CANADA!$S$36</f>
        <v>0.27085234214149057</v>
      </c>
      <c r="T69" s="36">
        <f>CANADA!$S$37</f>
        <v>0.2459585285773648</v>
      </c>
      <c r="U69" s="36">
        <f>CANADA!$S$38</f>
        <v>0.18262652503617288</v>
      </c>
      <c r="V69" s="37">
        <f>CANADA!$S$39</f>
        <v>0.18053508337136948</v>
      </c>
      <c r="W69" t="s">
        <v>191</v>
      </c>
    </row>
    <row r="71" spans="1:23" x14ac:dyDescent="0.3">
      <c r="A71" s="17" t="s">
        <v>59</v>
      </c>
    </row>
    <row r="72" spans="1:23" x14ac:dyDescent="0.3">
      <c r="A72" t="s">
        <v>68</v>
      </c>
    </row>
    <row r="73" spans="1:23" x14ac:dyDescent="0.3">
      <c r="A73" t="s">
        <v>221</v>
      </c>
    </row>
  </sheetData>
  <mergeCells count="6">
    <mergeCell ref="J58:O58"/>
    <mergeCell ref="J44:O44"/>
    <mergeCell ref="H46:H55"/>
    <mergeCell ref="H60:H69"/>
    <mergeCell ref="Q44:V44"/>
    <mergeCell ref="Q58:V58"/>
  </mergeCells>
  <conditionalFormatting sqref="J46:O47 J49:O55">
    <cfRule type="colorScale" priority="28">
      <colorScale>
        <cfvo type="min"/>
        <cfvo type="percentile" val="50"/>
        <cfvo type="max"/>
        <color rgb="FFF8696B"/>
        <color rgb="FFFFEB84"/>
        <color rgb="FF63BE7B"/>
      </colorScale>
    </cfRule>
    <cfRule type="colorScale" priority="29">
      <colorScale>
        <cfvo type="min"/>
        <cfvo type="max"/>
        <color rgb="FFFCFCFF"/>
        <color rgb="FF63BE7B"/>
      </colorScale>
    </cfRule>
  </conditionalFormatting>
  <conditionalFormatting sqref="J48:O48">
    <cfRule type="colorScale" priority="22">
      <colorScale>
        <cfvo type="min"/>
        <cfvo type="percentile" val="50"/>
        <cfvo type="max"/>
        <color rgb="FFF8696B"/>
        <color rgb="FFFFEB84"/>
        <color rgb="FF63BE7B"/>
      </colorScale>
    </cfRule>
    <cfRule type="colorScale" priority="23">
      <colorScale>
        <cfvo type="min"/>
        <cfvo type="max"/>
        <color rgb="FFFCFCFF"/>
        <color rgb="FF63BE7B"/>
      </colorScale>
    </cfRule>
  </conditionalFormatting>
  <conditionalFormatting sqref="J60:O61 J63:O69">
    <cfRule type="colorScale" priority="30">
      <colorScale>
        <cfvo type="min"/>
        <cfvo type="percentile" val="50"/>
        <cfvo type="max"/>
        <color rgb="FFF8696B"/>
        <color rgb="FFFFEB84"/>
        <color rgb="FF63BE7B"/>
      </colorScale>
    </cfRule>
    <cfRule type="colorScale" priority="31">
      <colorScale>
        <cfvo type="min"/>
        <cfvo type="max"/>
        <color rgb="FFFCFCFF"/>
        <color rgb="FF63BE7B"/>
      </colorScale>
    </cfRule>
  </conditionalFormatting>
  <conditionalFormatting sqref="J62:O62">
    <cfRule type="colorScale" priority="20">
      <colorScale>
        <cfvo type="min"/>
        <cfvo type="percentile" val="50"/>
        <cfvo type="max"/>
        <color rgb="FFF8696B"/>
        <color rgb="FFFFEB84"/>
        <color rgb="FF63BE7B"/>
      </colorScale>
    </cfRule>
    <cfRule type="colorScale" priority="21">
      <colorScale>
        <cfvo type="min"/>
        <cfvo type="max"/>
        <color rgb="FFFCFCFF"/>
        <color rgb="FF63BE7B"/>
      </colorScale>
    </cfRule>
  </conditionalFormatting>
  <conditionalFormatting sqref="Q46:V54">
    <cfRule type="colorScale" priority="18">
      <colorScale>
        <cfvo type="min"/>
        <cfvo type="percentile" val="50"/>
        <cfvo type="max"/>
        <color rgb="FFF8696B"/>
        <color rgb="FFFFEB84"/>
        <color rgb="FF63BE7B"/>
      </colorScale>
    </cfRule>
    <cfRule type="colorScale" priority="19">
      <colorScale>
        <cfvo type="min"/>
        <cfvo type="max"/>
        <color rgb="FFFCFCFF"/>
        <color rgb="FF63BE7B"/>
      </colorScale>
    </cfRule>
  </conditionalFormatting>
  <conditionalFormatting sqref="Q55:V55">
    <cfRule type="colorScale" priority="16">
      <colorScale>
        <cfvo type="min"/>
        <cfvo type="percentile" val="50"/>
        <cfvo type="max"/>
        <color rgb="FFF8696B"/>
        <color rgb="FFFFEB84"/>
        <color rgb="FF63BE7B"/>
      </colorScale>
    </cfRule>
    <cfRule type="colorScale" priority="17">
      <colorScale>
        <cfvo type="min"/>
        <cfvo type="max"/>
        <color rgb="FFFCFCFF"/>
        <color rgb="FF63BE7B"/>
      </colorScale>
    </cfRule>
  </conditionalFormatting>
  <conditionalFormatting sqref="Q60:V60">
    <cfRule type="colorScale" priority="10">
      <colorScale>
        <cfvo type="min"/>
        <cfvo type="percentile" val="50"/>
        <cfvo type="max"/>
        <color rgb="FFF8696B"/>
        <color rgb="FFFFEB84"/>
        <color rgb="FF63BE7B"/>
      </colorScale>
    </cfRule>
    <cfRule type="colorScale" priority="11">
      <colorScale>
        <cfvo type="min"/>
        <cfvo type="max"/>
        <color rgb="FFFCFCFF"/>
        <color rgb="FF63BE7B"/>
      </colorScale>
    </cfRule>
  </conditionalFormatting>
  <conditionalFormatting sqref="Q61:V61 Q63:V63 Q65:V68">
    <cfRule type="colorScale" priority="14">
      <colorScale>
        <cfvo type="min"/>
        <cfvo type="percentile" val="50"/>
        <cfvo type="max"/>
        <color rgb="FFF8696B"/>
        <color rgb="FFFFEB84"/>
        <color rgb="FF63BE7B"/>
      </colorScale>
    </cfRule>
    <cfRule type="colorScale" priority="15">
      <colorScale>
        <cfvo type="min"/>
        <cfvo type="max"/>
        <color rgb="FFFCFCFF"/>
        <color rgb="FF63BE7B"/>
      </colorScale>
    </cfRule>
  </conditionalFormatting>
  <conditionalFormatting sqref="Q62:V62">
    <cfRule type="colorScale" priority="8">
      <colorScale>
        <cfvo type="min"/>
        <cfvo type="percentile" val="50"/>
        <cfvo type="max"/>
        <color rgb="FFF8696B"/>
        <color rgb="FFFFEB84"/>
        <color rgb="FF63BE7B"/>
      </colorScale>
    </cfRule>
    <cfRule type="colorScale" priority="9">
      <colorScale>
        <cfvo type="min"/>
        <cfvo type="max"/>
        <color rgb="FFFCFCFF"/>
        <color rgb="FF63BE7B"/>
      </colorScale>
    </cfRule>
  </conditionalFormatting>
  <conditionalFormatting sqref="Q64:V64">
    <cfRule type="colorScale" priority="6">
      <colorScale>
        <cfvo type="min"/>
        <cfvo type="percentile" val="50"/>
        <cfvo type="max"/>
        <color rgb="FFF8696B"/>
        <color rgb="FFFFEB84"/>
        <color rgb="FF63BE7B"/>
      </colorScale>
    </cfRule>
    <cfRule type="colorScale" priority="7">
      <colorScale>
        <cfvo type="min"/>
        <cfvo type="max"/>
        <color rgb="FFFCFCFF"/>
        <color rgb="FF63BE7B"/>
      </colorScale>
    </cfRule>
  </conditionalFormatting>
  <conditionalFormatting sqref="Q69:V69">
    <cfRule type="colorScale" priority="4">
      <colorScale>
        <cfvo type="min"/>
        <cfvo type="percentile" val="50"/>
        <cfvo type="max"/>
        <color rgb="FFF8696B"/>
        <color rgb="FFFFEB84"/>
        <color rgb="FF63BE7B"/>
      </colorScale>
    </cfRule>
    <cfRule type="colorScale" priority="5">
      <colorScale>
        <cfvo type="min"/>
        <cfvo type="max"/>
        <color rgb="FFFCFCFF"/>
        <color rgb="FF63BE7B"/>
      </colorScale>
    </cfRule>
  </conditionalFormatting>
  <conditionalFormatting sqref="J46:O55">
    <cfRule type="colorScale" priority="2">
      <colorScale>
        <cfvo type="min"/>
        <cfvo type="percentile" val="50"/>
        <cfvo type="max"/>
        <color rgb="FFF8696B"/>
        <color rgb="FFFFEB84"/>
        <color rgb="FF63BE7B"/>
      </colorScale>
    </cfRule>
  </conditionalFormatting>
  <conditionalFormatting sqref="J60:O69">
    <cfRule type="colorScale" priority="1">
      <colorScale>
        <cfvo type="min"/>
        <cfvo type="percentile" val="50"/>
        <cfvo type="max"/>
        <color rgb="FFF8696B"/>
        <color rgb="FFFFEB84"/>
        <color rgb="FF63BE7B"/>
      </colorScale>
    </cfRule>
  </conditionalFormatting>
  <hyperlinks>
    <hyperlink ref="A8" location="'USA no exclusion with interests'!A1" display="USA" xr:uid="{9353CEE3-231B-4195-9813-746BC8E2F422}"/>
    <hyperlink ref="A9" location="ISRAEL!A1" display="ISRAEL" xr:uid="{3A51D560-D420-4BD6-8C47-09FA6C22D484}"/>
    <hyperlink ref="A11" location="FRANCE!A1" display="FRANCE" xr:uid="{A24DD770-39EC-4AA3-B215-4BB2BC44C2CB}"/>
    <hyperlink ref="A13" location="SPAIN!A1" display="SPAIN" xr:uid="{1D9AE329-65F9-4847-977F-E9D8B70D9676}"/>
    <hyperlink ref="A14" location="Italy!A1" display="ITALY" xr:uid="{06E5A85B-008B-4035-AD16-723B0AC32260}"/>
    <hyperlink ref="A15" location="NETHERLANDS!A1" display="NETHERLANDS" xr:uid="{4F150359-9F73-4BCA-817C-E42F112C3ACB}"/>
    <hyperlink ref="A16" location="JAPAN!A1" display="JAPAN" xr:uid="{FB8890FB-C3D9-482E-B0BF-116B2FBFBC5A}"/>
    <hyperlink ref="A17" location="CANADA!A1" display="CANADA" xr:uid="{A7F2CE6C-EDAE-431A-B740-64032CC88399}"/>
    <hyperlink ref="A12" location="GERMANY!A1" display="GERMANY" xr:uid="{649150B9-AC09-4A22-B0CD-6F96DA0C3F48}"/>
    <hyperlink ref="I46" location="USA!A1" display="USA" xr:uid="{686259CF-06A4-4BAB-8DAC-03E4A1B7628F}"/>
    <hyperlink ref="I47" location="ISRAEL!A1" display="ISRAEL" xr:uid="{DD863BD0-A83B-4B3F-BFBE-5D67D519CBB3}"/>
    <hyperlink ref="I49" location="FRANCE!A1" display="FRANCE" xr:uid="{9D844215-832E-41BA-9AD9-F8B9BCC7A98F}"/>
    <hyperlink ref="I51" location="SPAIN!A1" display="SPAIN" xr:uid="{100C8FE6-8446-4FE4-92C7-A434EDA9D41B}"/>
    <hyperlink ref="I52" location="Italy!A1" display="ITALY" xr:uid="{2B4F2220-D4FC-491E-9B03-76BAAB2632C9}"/>
    <hyperlink ref="I53" location="NETHERLANDS!A1" display="NETHERLANDS" xr:uid="{163D0D3D-FDAD-43FB-987A-DD9445D6C9AB}"/>
    <hyperlink ref="I54" location="JAPAN!A1" display="JAPAN" xr:uid="{59A835DD-4E51-40D9-8DDE-2AA3CE5B5EF9}"/>
    <hyperlink ref="I55" location="CANADA!A1" display="CANADA" xr:uid="{FEBD3BD8-44BF-442E-9BF4-5EC94CAA9901}"/>
    <hyperlink ref="I50" location="GERMANY!A1" display="GERMANY" xr:uid="{F8163233-DD2D-4C36-9144-74F528E3E18F}"/>
    <hyperlink ref="I60" location="USA!A1" display="USA" xr:uid="{55F5C93F-2B46-457D-B83B-7C0A841D9AC2}"/>
    <hyperlink ref="I61" location="ISRAEL!A1" display="ISRAEL" xr:uid="{9C02239E-A490-4DFC-95FC-8D40330128E0}"/>
    <hyperlink ref="I63" location="FRANCE!A1" display="FRANCE" xr:uid="{4ED17CFF-3DCC-412C-B452-6089843A2A09}"/>
    <hyperlink ref="I65" location="SPAIN!A1" display="SPAIN" xr:uid="{23786773-0E4C-444A-9424-6232C7692840}"/>
    <hyperlink ref="I66" location="Italy!A1" display="ITALY" xr:uid="{4AC325D2-E60A-4A2B-9DD3-E3A9993EE160}"/>
    <hyperlink ref="I67" location="NETHERLANDS!A1" display="NETHERLANDS" xr:uid="{127B0579-C1E8-4DB7-818A-088ECC91EC47}"/>
    <hyperlink ref="I68" location="JAPAN!A1" display="JAPAN" xr:uid="{80510AA0-773B-4E64-B65C-B2FAEAC036D0}"/>
    <hyperlink ref="I69" location="CANADA!A1" display="CANADA" xr:uid="{52A72A21-5AE2-4738-8833-7C3B2F4585AC}"/>
    <hyperlink ref="I64" location="GERMANY!A1" display="GERMANY" xr:uid="{E8133602-0BD9-415A-A3B5-CE385F3C3A78}"/>
    <hyperlink ref="I48" location="'UNITED KINGDOM'!A1" display="UK" xr:uid="{408EDFB9-3F23-4D0E-8551-FE5F4C6C1340}"/>
    <hyperlink ref="I62" location="'UNITED KINGDOM'!A1" display="UK" xr:uid="{3F145860-ECF4-4906-BD3B-D4AE2694CEDE}"/>
    <hyperlink ref="A10" location="'UNITED KINGDOM'!A1" display="UK" xr:uid="{79BCE949-8F3C-42BF-A50B-7BA70F6677F1}"/>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1C673-FF46-4CDB-9D93-3D218EFFFF3C}">
  <sheetPr codeName="Sheet6"/>
  <dimension ref="A1:V131"/>
  <sheetViews>
    <sheetView topLeftCell="A43" workbookViewId="0">
      <selection activeCell="K66" sqref="K66"/>
    </sheetView>
  </sheetViews>
  <sheetFormatPr defaultRowHeight="13.8" x14ac:dyDescent="0.25"/>
  <cols>
    <col min="1" max="1" width="8.88671875" style="67"/>
    <col min="2" max="5" width="9" style="67" bestFit="1" customWidth="1"/>
    <col min="6" max="6" width="9.21875" style="67" bestFit="1" customWidth="1"/>
    <col min="7" max="7" width="9" style="67" bestFit="1" customWidth="1"/>
    <col min="8" max="10" width="8.88671875" style="67"/>
    <col min="11" max="11" width="20.21875" style="67" bestFit="1" customWidth="1"/>
    <col min="12" max="16384" width="8.88671875" style="67"/>
  </cols>
  <sheetData>
    <row r="1" spans="1:19" ht="39.6" x14ac:dyDescent="0.25">
      <c r="A1" s="90" t="s">
        <v>26</v>
      </c>
      <c r="B1" s="90" t="s">
        <v>28</v>
      </c>
      <c r="C1" s="90" t="s">
        <v>112</v>
      </c>
      <c r="D1" s="90" t="s">
        <v>27</v>
      </c>
      <c r="E1" s="90" t="s">
        <v>153</v>
      </c>
      <c r="F1" s="90" t="s">
        <v>62</v>
      </c>
      <c r="G1" s="90" t="s">
        <v>112</v>
      </c>
      <c r="H1" s="90" t="s">
        <v>61</v>
      </c>
      <c r="I1" s="90" t="s">
        <v>153</v>
      </c>
      <c r="L1" s="90"/>
      <c r="M1" s="90"/>
      <c r="N1" s="90"/>
      <c r="O1" s="90"/>
      <c r="P1" s="90"/>
      <c r="Q1" s="90"/>
      <c r="R1" s="90"/>
      <c r="S1" s="90"/>
    </row>
    <row r="2" spans="1:19" x14ac:dyDescent="0.25">
      <c r="A2" s="126" t="s">
        <v>33</v>
      </c>
      <c r="C2" s="67">
        <v>414.7570569219958</v>
      </c>
      <c r="D2" s="127">
        <v>185</v>
      </c>
      <c r="E2" s="67">
        <v>13.600580000000001</v>
      </c>
      <c r="G2" s="67">
        <v>414.7570569219958</v>
      </c>
      <c r="H2" s="128">
        <v>4.6559900000000001</v>
      </c>
      <c r="I2" s="67">
        <v>13.600580000000001</v>
      </c>
    </row>
    <row r="3" spans="1:19" x14ac:dyDescent="0.25">
      <c r="A3" s="126" t="s">
        <v>34</v>
      </c>
      <c r="B3" s="67">
        <v>8</v>
      </c>
      <c r="C3" s="67">
        <v>536.55859125040809</v>
      </c>
      <c r="D3" s="127">
        <v>208</v>
      </c>
      <c r="E3" s="67">
        <v>14.6775</v>
      </c>
      <c r="F3" s="67">
        <v>6.9800000000000001E-3</v>
      </c>
      <c r="G3" s="67">
        <v>536.55859125040809</v>
      </c>
      <c r="H3" s="128">
        <v>18.94303</v>
      </c>
      <c r="I3" s="67">
        <v>14.6775</v>
      </c>
    </row>
    <row r="4" spans="1:19" x14ac:dyDescent="0.25">
      <c r="A4" s="126" t="s">
        <v>0</v>
      </c>
      <c r="B4" s="67">
        <v>4</v>
      </c>
      <c r="C4" s="67">
        <v>577.1661745396317</v>
      </c>
      <c r="D4" s="127">
        <v>371</v>
      </c>
      <c r="E4" s="67">
        <v>12.36055</v>
      </c>
      <c r="F4" s="67">
        <v>1.0019999999999999E-2</v>
      </c>
      <c r="G4" s="67">
        <v>577.1661745396317</v>
      </c>
      <c r="H4" s="128">
        <v>20.900580000000001</v>
      </c>
      <c r="I4" s="67">
        <v>12.36055</v>
      </c>
    </row>
    <row r="5" spans="1:19" x14ac:dyDescent="0.25">
      <c r="A5" s="126" t="s">
        <v>1</v>
      </c>
      <c r="B5" s="67">
        <v>8</v>
      </c>
      <c r="C5" s="67">
        <v>630.91601820250298</v>
      </c>
      <c r="D5" s="127">
        <v>463</v>
      </c>
      <c r="E5" s="67">
        <v>11.69519</v>
      </c>
      <c r="F5" s="67">
        <v>2.4320000000000001E-2</v>
      </c>
      <c r="G5" s="67">
        <v>630.91601820250298</v>
      </c>
      <c r="H5" s="128">
        <v>14.59023</v>
      </c>
      <c r="I5" s="67">
        <v>11.69519</v>
      </c>
    </row>
    <row r="6" spans="1:19" x14ac:dyDescent="0.25">
      <c r="A6" s="126" t="s">
        <v>2</v>
      </c>
      <c r="B6" s="67">
        <v>10</v>
      </c>
      <c r="C6" s="67">
        <v>525.07563603085373</v>
      </c>
      <c r="D6" s="127">
        <v>253</v>
      </c>
      <c r="E6" s="67">
        <v>10.210789999999999</v>
      </c>
      <c r="F6" s="67">
        <v>4.2199999999999998E-3</v>
      </c>
      <c r="G6" s="67">
        <v>525.07563603085373</v>
      </c>
      <c r="H6" s="128">
        <v>6.60121</v>
      </c>
      <c r="I6" s="67">
        <v>10.210789999999999</v>
      </c>
    </row>
    <row r="7" spans="1:19" x14ac:dyDescent="0.25">
      <c r="A7" s="126" t="s">
        <v>3</v>
      </c>
      <c r="B7" s="67">
        <v>8</v>
      </c>
      <c r="C7" s="67">
        <v>530.56263445534705</v>
      </c>
      <c r="D7" s="127">
        <v>235</v>
      </c>
      <c r="E7" s="67">
        <v>9.9977909999999994</v>
      </c>
      <c r="F7" s="67">
        <v>4.4000000000000002E-4</v>
      </c>
      <c r="G7" s="67">
        <v>530.56263445534705</v>
      </c>
      <c r="H7" s="128">
        <v>16.078119999999998</v>
      </c>
      <c r="I7" s="67">
        <v>9.9977909999999994</v>
      </c>
    </row>
    <row r="8" spans="1:19" x14ac:dyDescent="0.25">
      <c r="A8" s="126" t="s">
        <v>4</v>
      </c>
      <c r="B8" s="67">
        <v>16</v>
      </c>
      <c r="C8" s="67">
        <v>614.60902054977316</v>
      </c>
      <c r="D8" s="127">
        <v>284</v>
      </c>
      <c r="E8" s="67">
        <v>11.27094</v>
      </c>
      <c r="F8" s="67">
        <v>3.1719999999999998E-2</v>
      </c>
      <c r="G8" s="67">
        <v>614.60902054977316</v>
      </c>
      <c r="H8" s="128">
        <v>9.1992899999999995</v>
      </c>
      <c r="I8" s="67">
        <v>11.27094</v>
      </c>
    </row>
    <row r="9" spans="1:19" x14ac:dyDescent="0.25">
      <c r="A9" s="126" t="s">
        <v>5</v>
      </c>
      <c r="B9" s="67">
        <v>22</v>
      </c>
      <c r="C9" s="67">
        <v>642.58899251280695</v>
      </c>
      <c r="D9" s="127">
        <v>280</v>
      </c>
      <c r="E9" s="67">
        <v>8.7364619999999995</v>
      </c>
      <c r="F9" s="67">
        <v>1.7500000000000002E-2</v>
      </c>
      <c r="G9" s="67">
        <v>642.58899251280695</v>
      </c>
      <c r="H9" s="128">
        <v>12.837490000000001</v>
      </c>
      <c r="I9" s="67">
        <v>8.7364619999999995</v>
      </c>
    </row>
    <row r="10" spans="1:19" x14ac:dyDescent="0.25">
      <c r="A10" s="126" t="s">
        <v>6</v>
      </c>
      <c r="B10" s="67">
        <v>28</v>
      </c>
      <c r="C10" s="67">
        <v>590.07727272727266</v>
      </c>
      <c r="D10" s="127">
        <v>455</v>
      </c>
      <c r="E10" s="67">
        <v>6.401535</v>
      </c>
      <c r="F10" s="67">
        <v>6.046E-2</v>
      </c>
      <c r="G10" s="67">
        <v>590.07727272727266</v>
      </c>
      <c r="H10" s="128">
        <v>25.28079</v>
      </c>
      <c r="I10" s="67">
        <v>6.401535</v>
      </c>
    </row>
    <row r="11" spans="1:19" x14ac:dyDescent="0.25">
      <c r="A11" s="126" t="s">
        <v>7</v>
      </c>
      <c r="B11" s="67">
        <v>32</v>
      </c>
      <c r="C11" s="67">
        <v>619.21483461409946</v>
      </c>
      <c r="D11" s="127">
        <v>834</v>
      </c>
      <c r="E11" s="67">
        <v>4.8329259999999996</v>
      </c>
      <c r="F11" s="67">
        <v>0.19231999999999999</v>
      </c>
      <c r="G11" s="67">
        <v>619.21483461409946</v>
      </c>
      <c r="H11" s="128">
        <v>39.367570000000001</v>
      </c>
      <c r="I11" s="67">
        <v>4.8329259999999996</v>
      </c>
    </row>
    <row r="12" spans="1:19" x14ac:dyDescent="0.25">
      <c r="A12" s="126" t="s">
        <v>8</v>
      </c>
      <c r="B12" s="67">
        <v>66</v>
      </c>
      <c r="C12" s="67">
        <v>634.90754285830246</v>
      </c>
      <c r="D12" s="127">
        <v>880</v>
      </c>
      <c r="E12" s="67">
        <v>4.7273120000000004</v>
      </c>
      <c r="F12" s="67">
        <v>0.45936000000000005</v>
      </c>
      <c r="G12" s="67">
        <v>634.90754285830246</v>
      </c>
      <c r="H12" s="128">
        <v>83.121859999999998</v>
      </c>
      <c r="I12" s="67">
        <v>4.7273120000000004</v>
      </c>
    </row>
    <row r="13" spans="1:19" x14ac:dyDescent="0.25">
      <c r="A13" s="126" t="s">
        <v>9</v>
      </c>
      <c r="B13" s="67">
        <v>190</v>
      </c>
      <c r="C13" s="67">
        <v>598.3633134949032</v>
      </c>
      <c r="D13" s="127">
        <v>1138</v>
      </c>
      <c r="E13" s="67">
        <v>5.5258659999999997</v>
      </c>
      <c r="F13" s="67">
        <v>0.97948000000000002</v>
      </c>
      <c r="G13" s="67">
        <v>598.3633134949032</v>
      </c>
      <c r="H13" s="128">
        <v>114.90501999999999</v>
      </c>
      <c r="I13" s="67">
        <v>5.5258659999999997</v>
      </c>
    </row>
    <row r="14" spans="1:19" x14ac:dyDescent="0.25">
      <c r="A14" s="126" t="s">
        <v>10</v>
      </c>
      <c r="B14" s="67">
        <v>228</v>
      </c>
      <c r="C14" s="67">
        <v>627.83002941220548</v>
      </c>
      <c r="D14" s="127">
        <v>921</v>
      </c>
      <c r="E14" s="67">
        <v>5.1152839999999999</v>
      </c>
      <c r="F14" s="67">
        <v>0.56196000000000002</v>
      </c>
      <c r="G14" s="67">
        <v>627.83002941220548</v>
      </c>
      <c r="H14" s="128">
        <v>40.558149999999998</v>
      </c>
      <c r="I14" s="67">
        <v>5.1152839999999999</v>
      </c>
    </row>
    <row r="15" spans="1:19" x14ac:dyDescent="0.25">
      <c r="A15" s="126" t="s">
        <v>11</v>
      </c>
      <c r="B15" s="67">
        <v>122</v>
      </c>
      <c r="C15" s="67">
        <v>708.75667708862863</v>
      </c>
      <c r="D15" s="127">
        <v>800</v>
      </c>
      <c r="E15" s="67">
        <v>4.9576409999999997</v>
      </c>
      <c r="F15" s="67">
        <v>1.3783099999999999</v>
      </c>
      <c r="G15" s="67">
        <v>708.75667708862863</v>
      </c>
      <c r="H15" s="128">
        <v>29.228680000000001</v>
      </c>
      <c r="I15" s="67">
        <v>4.9576409999999997</v>
      </c>
    </row>
    <row r="16" spans="1:19" x14ac:dyDescent="0.25">
      <c r="A16" s="126" t="s">
        <v>12</v>
      </c>
      <c r="B16" s="67">
        <v>224</v>
      </c>
      <c r="C16" s="67">
        <v>907.49152317411574</v>
      </c>
      <c r="D16" s="127">
        <v>995</v>
      </c>
      <c r="E16" s="67">
        <v>4.1230440000000002</v>
      </c>
      <c r="F16" s="67">
        <v>1.30691</v>
      </c>
      <c r="G16" s="67">
        <v>907.49152317411574</v>
      </c>
      <c r="H16" s="128">
        <v>50.82976</v>
      </c>
      <c r="I16" s="67">
        <v>4.1230440000000002</v>
      </c>
    </row>
    <row r="17" spans="1:13" x14ac:dyDescent="0.25">
      <c r="A17" s="126" t="s">
        <v>13</v>
      </c>
      <c r="B17" s="67">
        <v>242</v>
      </c>
      <c r="C17" s="67">
        <v>1069.055675273748</v>
      </c>
      <c r="D17" s="127">
        <v>708</v>
      </c>
      <c r="E17" s="67">
        <v>4.1041429999999997</v>
      </c>
      <c r="F17" s="67">
        <v>0.81276999999999999</v>
      </c>
      <c r="G17" s="67">
        <v>1069.055675273748</v>
      </c>
      <c r="H17" s="128">
        <v>60.747399999999999</v>
      </c>
      <c r="I17" s="67">
        <v>4.1041429999999997</v>
      </c>
    </row>
    <row r="18" spans="1:13" x14ac:dyDescent="0.25">
      <c r="A18" s="126" t="s">
        <v>14</v>
      </c>
      <c r="B18" s="67">
        <v>192</v>
      </c>
      <c r="C18" s="67">
        <v>1153.7158227175094</v>
      </c>
      <c r="D18" s="127">
        <v>715</v>
      </c>
      <c r="E18" s="67">
        <v>3.3863490000000001</v>
      </c>
      <c r="F18" s="67">
        <v>0.37857999999999997</v>
      </c>
      <c r="G18" s="67">
        <v>1153.7158227175094</v>
      </c>
      <c r="H18" s="128">
        <v>143.76322999999999</v>
      </c>
      <c r="I18" s="67">
        <v>3.3863490000000001</v>
      </c>
    </row>
    <row r="19" spans="1:13" x14ac:dyDescent="0.25">
      <c r="A19" s="126" t="s">
        <v>15</v>
      </c>
      <c r="B19" s="67">
        <v>190</v>
      </c>
      <c r="C19" s="67">
        <v>1260.398977831763</v>
      </c>
      <c r="D19" s="127">
        <v>1101</v>
      </c>
      <c r="E19" s="67">
        <v>3.7843100000000001</v>
      </c>
      <c r="F19" s="67">
        <v>0.9029299999999999</v>
      </c>
      <c r="G19" s="67">
        <v>1260.398977831763</v>
      </c>
      <c r="H19" s="128">
        <v>251.66979000000001</v>
      </c>
      <c r="I19" s="67">
        <v>3.7843100000000001</v>
      </c>
      <c r="K19" s="69" t="s">
        <v>64</v>
      </c>
    </row>
    <row r="20" spans="1:13" x14ac:dyDescent="0.25">
      <c r="A20" s="126" t="s">
        <v>16</v>
      </c>
      <c r="B20" s="67">
        <v>214</v>
      </c>
      <c r="C20" s="67">
        <v>1474.0025798200047</v>
      </c>
      <c r="D20" s="127">
        <v>1285</v>
      </c>
      <c r="E20" s="67">
        <v>4.3066269999999998</v>
      </c>
      <c r="F20" s="67">
        <v>0.88158000000000003</v>
      </c>
      <c r="G20" s="67">
        <v>1474.0025798200047</v>
      </c>
      <c r="H20" s="128">
        <v>223.23944</v>
      </c>
      <c r="I20" s="67">
        <v>4.3066269999999998</v>
      </c>
    </row>
    <row r="21" spans="1:13" x14ac:dyDescent="0.25">
      <c r="A21" s="126" t="s">
        <v>17</v>
      </c>
      <c r="B21" s="67">
        <v>196</v>
      </c>
      <c r="C21" s="67">
        <v>1631.8634935523432</v>
      </c>
      <c r="D21" s="127">
        <v>1519</v>
      </c>
      <c r="E21" s="67">
        <v>4.3637319999999997</v>
      </c>
      <c r="F21" s="67">
        <v>0.37358000000000002</v>
      </c>
      <c r="G21" s="67">
        <v>1631.8634935523432</v>
      </c>
      <c r="H21" s="128">
        <v>141.25855999999999</v>
      </c>
      <c r="I21" s="67">
        <v>4.3637319999999997</v>
      </c>
      <c r="K21" s="84" t="s">
        <v>35</v>
      </c>
      <c r="L21" s="85">
        <f>CORREL(D3:D35,B3:B35)</f>
        <v>0.56302875272297681</v>
      </c>
      <c r="M21" s="67" t="str">
        <f>IF(L21&gt;0.7,"Strong Correlation",IF(L21&gt;0.3,"Moderate Correlation",IF(L21&gt;0,"Weak Correlation")))</f>
        <v>Moderate Correlation</v>
      </c>
    </row>
    <row r="22" spans="1:13" x14ac:dyDescent="0.25">
      <c r="A22" s="126" t="s">
        <v>18</v>
      </c>
      <c r="B22" s="67">
        <v>82</v>
      </c>
      <c r="C22" s="67">
        <v>1491.4729237066397</v>
      </c>
      <c r="D22" s="127">
        <v>964</v>
      </c>
      <c r="E22" s="67">
        <v>3.9742980000000001</v>
      </c>
      <c r="F22" s="67">
        <v>1.0495000000000001</v>
      </c>
      <c r="G22" s="67">
        <v>1491.4729237066397</v>
      </c>
      <c r="H22" s="128">
        <v>47.256239999999998</v>
      </c>
      <c r="I22" s="67">
        <v>3.9742980000000001</v>
      </c>
      <c r="K22" s="86" t="s">
        <v>36</v>
      </c>
      <c r="L22" s="87">
        <f>CORREL(D2:D34,B3:B35)</f>
        <v>0.70116808672881525</v>
      </c>
      <c r="M22" s="67" t="str">
        <f t="shared" ref="M22:M26" si="0">IF(L22&gt;0.7,"Strong Correlation",IF(L22&gt;0.3,"Moderate Correlation",IF(L22&gt;0,"Weak Correlation")))</f>
        <v>Strong Correlation</v>
      </c>
    </row>
    <row r="23" spans="1:13" x14ac:dyDescent="0.25">
      <c r="A23" s="126" t="s">
        <v>19</v>
      </c>
      <c r="B23" s="67">
        <v>190</v>
      </c>
      <c r="C23" s="67">
        <v>1422.1081997833699</v>
      </c>
      <c r="D23" s="127">
        <v>1159</v>
      </c>
      <c r="E23" s="67">
        <v>4.2500010000000001</v>
      </c>
      <c r="F23" s="67">
        <v>1.43973</v>
      </c>
      <c r="G23" s="67">
        <v>1422.1081997833699</v>
      </c>
      <c r="H23" s="128">
        <v>101.98359000000001</v>
      </c>
      <c r="I23" s="67">
        <v>4.2500010000000001</v>
      </c>
      <c r="K23" s="84" t="s">
        <v>37</v>
      </c>
      <c r="L23" s="85">
        <f>CORREL(D2:D33,B4:B35)</f>
        <v>0.54760245068434021</v>
      </c>
      <c r="M23" s="67" t="str">
        <f t="shared" si="0"/>
        <v>Moderate Correlation</v>
      </c>
    </row>
    <row r="24" spans="1:13" x14ac:dyDescent="0.25">
      <c r="A24" s="126" t="s">
        <v>20</v>
      </c>
      <c r="B24" s="67">
        <v>212</v>
      </c>
      <c r="C24" s="67">
        <v>1480.7104957101299</v>
      </c>
      <c r="D24" s="127">
        <v>1209</v>
      </c>
      <c r="E24" s="67">
        <v>5.4368939999999997</v>
      </c>
      <c r="F24" s="67">
        <v>0.55052000000000001</v>
      </c>
      <c r="G24" s="67">
        <v>1480.7104957101299</v>
      </c>
      <c r="H24" s="128">
        <v>71.858959999999996</v>
      </c>
      <c r="I24" s="67">
        <v>5.4368939999999997</v>
      </c>
      <c r="K24" s="84" t="s">
        <v>38</v>
      </c>
      <c r="L24" s="85">
        <f>CORREL(D2:D32,B5:B35)</f>
        <v>0.61584985412670634</v>
      </c>
      <c r="M24" s="67" t="str">
        <f t="shared" si="0"/>
        <v>Moderate Correlation</v>
      </c>
    </row>
    <row r="25" spans="1:13" x14ac:dyDescent="0.25">
      <c r="A25" s="126" t="s">
        <v>21</v>
      </c>
      <c r="B25" s="67">
        <v>186</v>
      </c>
      <c r="C25" s="67">
        <v>1324.7507387250002</v>
      </c>
      <c r="D25" s="127">
        <v>961</v>
      </c>
      <c r="E25" s="67">
        <v>5.8465369999999997</v>
      </c>
      <c r="F25" s="67">
        <v>0.30987999999999999</v>
      </c>
      <c r="G25" s="67">
        <v>1324.7507387250002</v>
      </c>
      <c r="H25" s="128">
        <v>105.95612</v>
      </c>
      <c r="I25" s="67">
        <v>5.8465369999999997</v>
      </c>
      <c r="K25" s="84" t="s">
        <v>39</v>
      </c>
      <c r="L25" s="85">
        <f>CORREL(D2:D31,B6:B35)</f>
        <v>0.64927746436510392</v>
      </c>
      <c r="M25" s="67" t="str">
        <f t="shared" si="0"/>
        <v>Moderate Correlation</v>
      </c>
    </row>
    <row r="26" spans="1:13" x14ac:dyDescent="0.25">
      <c r="A26" s="126" t="s">
        <v>22</v>
      </c>
      <c r="B26" s="67">
        <v>220</v>
      </c>
      <c r="C26" s="67">
        <v>1355.5795359125636</v>
      </c>
      <c r="D26" s="127">
        <v>848</v>
      </c>
      <c r="E26" s="67">
        <v>4.5619620000000003</v>
      </c>
      <c r="F26" s="67">
        <v>0.32902999999999999</v>
      </c>
      <c r="G26" s="67">
        <v>1355.5795359125636</v>
      </c>
      <c r="H26" s="128">
        <v>34.054279999999999</v>
      </c>
      <c r="I26" s="67">
        <v>4.5619620000000003</v>
      </c>
      <c r="K26" s="84" t="s">
        <v>40</v>
      </c>
      <c r="L26" s="85">
        <f>CORREL(D2:D30,B7:B35)</f>
        <v>0.51148890141420633</v>
      </c>
      <c r="M26" s="67" t="str">
        <f t="shared" si="0"/>
        <v>Moderate Correlation</v>
      </c>
    </row>
    <row r="27" spans="1:13" x14ac:dyDescent="0.25">
      <c r="A27" s="126" t="s">
        <v>23</v>
      </c>
      <c r="B27" s="67">
        <v>162</v>
      </c>
      <c r="C27" s="67">
        <v>1371.8205378886009</v>
      </c>
      <c r="D27" s="127">
        <v>1074</v>
      </c>
      <c r="E27" s="67">
        <v>2.7218309999999999</v>
      </c>
      <c r="F27" s="67">
        <v>2.25</v>
      </c>
      <c r="G27" s="67">
        <v>1371.8205378886009</v>
      </c>
      <c r="H27" s="128">
        <v>72.595010000000002</v>
      </c>
      <c r="I27" s="67">
        <v>2.7218309999999999</v>
      </c>
    </row>
    <row r="28" spans="1:13" x14ac:dyDescent="0.25">
      <c r="A28" s="126" t="s">
        <v>24</v>
      </c>
      <c r="B28" s="67">
        <v>146</v>
      </c>
      <c r="C28" s="67">
        <v>1196.1569712796868</v>
      </c>
      <c r="D28" s="127">
        <v>1101</v>
      </c>
      <c r="E28" s="67">
        <v>1.735087</v>
      </c>
      <c r="F28" s="67">
        <v>0.55101</v>
      </c>
      <c r="G28" s="67">
        <v>1196.1569712796868</v>
      </c>
      <c r="H28" s="128">
        <v>47.920560000000002</v>
      </c>
      <c r="I28" s="67">
        <v>1.735087</v>
      </c>
    </row>
    <row r="29" spans="1:13" x14ac:dyDescent="0.25">
      <c r="A29" s="126" t="s">
        <v>25</v>
      </c>
      <c r="B29" s="67">
        <v>90</v>
      </c>
      <c r="C29" s="67">
        <v>1233.5549670117102</v>
      </c>
      <c r="D29" s="122">
        <v>1088</v>
      </c>
      <c r="E29" s="67">
        <v>1.393302</v>
      </c>
      <c r="F29" s="67">
        <v>0.64339000000000013</v>
      </c>
      <c r="G29" s="67">
        <v>1233.5549670117102</v>
      </c>
      <c r="H29" s="128">
        <v>48.763719999999999</v>
      </c>
      <c r="I29" s="67">
        <v>1.393302</v>
      </c>
      <c r="K29" s="69" t="s">
        <v>63</v>
      </c>
    </row>
    <row r="30" spans="1:13" x14ac:dyDescent="0.25">
      <c r="A30" s="96">
        <v>2017</v>
      </c>
      <c r="B30" s="67">
        <v>74</v>
      </c>
      <c r="C30" s="67">
        <v>1313.2453301976611</v>
      </c>
      <c r="D30" s="125">
        <v>1206</v>
      </c>
      <c r="E30" s="67">
        <v>1.557866</v>
      </c>
      <c r="F30" s="67">
        <v>0.79370000000000007</v>
      </c>
      <c r="G30" s="67">
        <v>1313.2453301976611</v>
      </c>
      <c r="H30" s="128">
        <v>99.384680000000003</v>
      </c>
      <c r="I30" s="67">
        <v>1.557866</v>
      </c>
    </row>
    <row r="31" spans="1:13" x14ac:dyDescent="0.25">
      <c r="A31" s="96">
        <v>2018</v>
      </c>
      <c r="B31" s="67">
        <v>84</v>
      </c>
      <c r="C31" s="67">
        <v>1421.7027152180128</v>
      </c>
      <c r="D31" s="99">
        <v>1542</v>
      </c>
      <c r="E31" s="67">
        <v>1.4193519999999999</v>
      </c>
      <c r="F31" s="67">
        <v>1.3509200000000001</v>
      </c>
      <c r="G31" s="67">
        <v>1421.7027152180128</v>
      </c>
      <c r="H31" s="128">
        <v>144.57840000000002</v>
      </c>
      <c r="I31" s="67">
        <v>1.4193519999999999</v>
      </c>
      <c r="K31" s="84" t="s">
        <v>35</v>
      </c>
      <c r="L31" s="85">
        <f>CORREL(H3:H35,F3:F35)</f>
        <v>0.14377331244980418</v>
      </c>
      <c r="M31" s="67" t="str">
        <f>IF(L31&gt;0.7,"Strong Correlation",IF(L31&gt;0.3,"Moderate Correlation",IF(L31&gt;0,"Weak Correlation")))</f>
        <v>Weak Correlation</v>
      </c>
    </row>
    <row r="32" spans="1:13" x14ac:dyDescent="0.25">
      <c r="A32" s="96">
        <v>2019</v>
      </c>
      <c r="B32" s="67">
        <v>106</v>
      </c>
      <c r="C32" s="67">
        <v>1394.3200551293846</v>
      </c>
      <c r="D32" s="99">
        <v>1307</v>
      </c>
      <c r="E32" s="67">
        <v>0.66101829999999995</v>
      </c>
      <c r="F32" s="67">
        <v>1.9076</v>
      </c>
      <c r="G32" s="67">
        <v>1394.3200551293846</v>
      </c>
      <c r="H32" s="128">
        <v>69.335300000000018</v>
      </c>
      <c r="I32" s="67">
        <v>0.66101829999999995</v>
      </c>
      <c r="K32" s="84" t="s">
        <v>36</v>
      </c>
      <c r="L32" s="85">
        <f>CORREL(H2:H34,F3:F35)</f>
        <v>0.16527775904835645</v>
      </c>
      <c r="M32" s="67" t="str">
        <f t="shared" ref="M32:M36" si="1">IF(L32&gt;0.7,"Strong Correlation",IF(L32&gt;0.3,"Moderate Correlation",IF(L32&gt;0,"Weak Correlation")))</f>
        <v>Weak Correlation</v>
      </c>
    </row>
    <row r="33" spans="1:13" x14ac:dyDescent="0.25">
      <c r="A33" s="96">
        <v>2020</v>
      </c>
      <c r="B33" s="67">
        <v>148</v>
      </c>
      <c r="C33" s="67">
        <v>1276.9626856482307</v>
      </c>
      <c r="D33" s="99">
        <v>1072</v>
      </c>
      <c r="E33" s="67">
        <v>0.37947760000000003</v>
      </c>
      <c r="F33" s="67">
        <v>0.9113300000000002</v>
      </c>
      <c r="G33" s="67">
        <v>1276.9626856482307</v>
      </c>
      <c r="H33" s="128">
        <v>80.264899999999997</v>
      </c>
      <c r="I33" s="67">
        <v>0.37947760000000003</v>
      </c>
      <c r="K33" s="84" t="s">
        <v>37</v>
      </c>
      <c r="L33" s="85">
        <f>CORREL(H2:H33,F4:F35)</f>
        <v>0.20206717669201205</v>
      </c>
      <c r="M33" s="67" t="str">
        <f t="shared" si="1"/>
        <v>Weak Correlation</v>
      </c>
    </row>
    <row r="34" spans="1:13" x14ac:dyDescent="0.25">
      <c r="A34" s="96">
        <v>2021</v>
      </c>
      <c r="B34" s="67">
        <v>152</v>
      </c>
      <c r="C34" s="67">
        <v>1427.3806812945509</v>
      </c>
      <c r="D34" s="99">
        <v>1846</v>
      </c>
      <c r="E34" s="67">
        <v>0.34875020000000001</v>
      </c>
      <c r="F34" s="67">
        <v>6.2451800000000004</v>
      </c>
      <c r="G34" s="67">
        <v>1427.3806812945509</v>
      </c>
      <c r="H34" s="128">
        <v>74.951800000000006</v>
      </c>
      <c r="I34" s="67">
        <v>0.34875020000000001</v>
      </c>
      <c r="K34" s="86" t="s">
        <v>38</v>
      </c>
      <c r="L34" s="87">
        <f>CORREL(H2:H32,F5:F35)</f>
        <v>0.33889563516539462</v>
      </c>
      <c r="M34" s="67" t="str">
        <f t="shared" si="1"/>
        <v>Moderate Correlation</v>
      </c>
    </row>
    <row r="35" spans="1:13" x14ac:dyDescent="0.25">
      <c r="A35" s="96">
        <v>2022</v>
      </c>
      <c r="B35" s="67">
        <v>486</v>
      </c>
      <c r="C35" s="67">
        <v>1397.5092720544803</v>
      </c>
      <c r="D35" s="99">
        <v>1266</v>
      </c>
      <c r="E35" s="67">
        <v>2.1985589999999999</v>
      </c>
      <c r="F35" s="67">
        <v>4.6265200000000002</v>
      </c>
      <c r="G35" s="67">
        <v>1397.5092720544803</v>
      </c>
      <c r="H35" s="128">
        <v>59.016900000000007</v>
      </c>
      <c r="I35" s="67">
        <v>2.1985589999999999</v>
      </c>
      <c r="K35" s="86" t="s">
        <v>39</v>
      </c>
      <c r="L35" s="87">
        <f>CORREL(H2:H31,F6:F35)</f>
        <v>0.33572933392572862</v>
      </c>
      <c r="M35" s="67" t="str">
        <f t="shared" si="1"/>
        <v>Moderate Correlation</v>
      </c>
    </row>
    <row r="36" spans="1:13" x14ac:dyDescent="0.25">
      <c r="K36" s="84" t="s">
        <v>40</v>
      </c>
      <c r="L36" s="85">
        <f>CORREL(H2:H30,F7:F35)</f>
        <v>1.0644670196793066E-2</v>
      </c>
      <c r="M36" s="67" t="str">
        <f t="shared" si="1"/>
        <v>Weak Correlation</v>
      </c>
    </row>
    <row r="39" spans="1:13" x14ac:dyDescent="0.25">
      <c r="A39" s="101" t="s">
        <v>170</v>
      </c>
    </row>
    <row r="41" spans="1:13" x14ac:dyDescent="0.25">
      <c r="A41" s="67" t="s">
        <v>86</v>
      </c>
    </row>
    <row r="42" spans="1:13" ht="14.4" thickBot="1" x14ac:dyDescent="0.3"/>
    <row r="43" spans="1:13" x14ac:dyDescent="0.25">
      <c r="A43" s="68" t="s">
        <v>87</v>
      </c>
      <c r="B43" s="68"/>
    </row>
    <row r="44" spans="1:13" x14ac:dyDescent="0.25">
      <c r="A44" s="67" t="s">
        <v>88</v>
      </c>
      <c r="B44" s="67">
        <v>0.7090107737820639</v>
      </c>
    </row>
    <row r="45" spans="1:13" x14ac:dyDescent="0.25">
      <c r="A45" s="67" t="s">
        <v>89</v>
      </c>
      <c r="B45" s="69">
        <v>0.50269627733904099</v>
      </c>
    </row>
    <row r="46" spans="1:13" x14ac:dyDescent="0.25">
      <c r="A46" s="67" t="s">
        <v>90</v>
      </c>
      <c r="B46" s="67">
        <v>0.45125106464997627</v>
      </c>
    </row>
    <row r="47" spans="1:13" x14ac:dyDescent="0.25">
      <c r="A47" s="67" t="s">
        <v>91</v>
      </c>
      <c r="B47" s="67">
        <v>76.047125239026627</v>
      </c>
    </row>
    <row r="48" spans="1:13" ht="14.4" thickBot="1" x14ac:dyDescent="0.3">
      <c r="A48" s="70" t="s">
        <v>92</v>
      </c>
      <c r="B48" s="70">
        <v>33</v>
      </c>
    </row>
    <row r="50" spans="1:10" ht="14.4" thickBot="1" x14ac:dyDescent="0.3">
      <c r="A50" s="67" t="s">
        <v>93</v>
      </c>
    </row>
    <row r="51" spans="1:10" x14ac:dyDescent="0.25">
      <c r="A51" s="71"/>
      <c r="B51" s="71" t="s">
        <v>98</v>
      </c>
      <c r="C51" s="71" t="s">
        <v>99</v>
      </c>
      <c r="D51" s="71" t="s">
        <v>100</v>
      </c>
      <c r="E51" s="71" t="s">
        <v>101</v>
      </c>
      <c r="F51" s="71" t="s">
        <v>102</v>
      </c>
    </row>
    <row r="52" spans="1:10" x14ac:dyDescent="0.25">
      <c r="A52" s="67" t="s">
        <v>94</v>
      </c>
      <c r="B52" s="67">
        <v>3</v>
      </c>
      <c r="C52" s="67">
        <v>169530.38936169597</v>
      </c>
      <c r="D52" s="67">
        <v>56510.129787231992</v>
      </c>
      <c r="E52" s="67">
        <v>9.7714879784313684</v>
      </c>
      <c r="F52" s="69">
        <v>1.2854550929617653E-4</v>
      </c>
    </row>
    <row r="53" spans="1:10" x14ac:dyDescent="0.25">
      <c r="A53" s="67" t="s">
        <v>95</v>
      </c>
      <c r="B53" s="67">
        <v>29</v>
      </c>
      <c r="C53" s="67">
        <v>167711.7924564858</v>
      </c>
      <c r="D53" s="67">
        <v>5783.1652571202003</v>
      </c>
    </row>
    <row r="54" spans="1:10" ht="15" thickBot="1" x14ac:dyDescent="0.35">
      <c r="A54" s="70" t="s">
        <v>96</v>
      </c>
      <c r="B54" s="70">
        <v>32</v>
      </c>
      <c r="C54" s="70">
        <v>337242.18181818177</v>
      </c>
      <c r="D54" s="70"/>
      <c r="E54" s="70"/>
      <c r="F54" s="70"/>
      <c r="H54"/>
      <c r="I54"/>
      <c r="J54"/>
    </row>
    <row r="55" spans="1:10" ht="15" thickBot="1" x14ac:dyDescent="0.35">
      <c r="H55"/>
      <c r="I55"/>
      <c r="J55"/>
    </row>
    <row r="56" spans="1:10" ht="14.4" x14ac:dyDescent="0.3">
      <c r="A56" s="71"/>
      <c r="B56" s="71" t="s">
        <v>103</v>
      </c>
      <c r="C56" s="71" t="s">
        <v>91</v>
      </c>
      <c r="D56" s="71" t="s">
        <v>104</v>
      </c>
      <c r="E56" s="71" t="s">
        <v>105</v>
      </c>
      <c r="F56" s="71" t="s">
        <v>106</v>
      </c>
      <c r="G56" s="71" t="s">
        <v>107</v>
      </c>
      <c r="H56"/>
      <c r="I56"/>
      <c r="J56"/>
    </row>
    <row r="57" spans="1:10" ht="14.4" x14ac:dyDescent="0.3">
      <c r="A57" s="67" t="s">
        <v>97</v>
      </c>
      <c r="B57" s="75">
        <v>45.075222562670916</v>
      </c>
      <c r="C57" s="75">
        <v>91.68808901705863</v>
      </c>
      <c r="D57" s="75">
        <v>0.49161481110468602</v>
      </c>
      <c r="E57" s="75">
        <v>0.62669222402672209</v>
      </c>
      <c r="F57" s="75">
        <v>-142.44797492551947</v>
      </c>
      <c r="G57" s="75">
        <v>232.59842005086131</v>
      </c>
      <c r="H57"/>
      <c r="I57"/>
      <c r="J57"/>
    </row>
    <row r="58" spans="1:10" ht="14.4" x14ac:dyDescent="0.3">
      <c r="A58" s="67" t="s">
        <v>112</v>
      </c>
      <c r="B58" s="75">
        <v>-3.7049453663165338E-2</v>
      </c>
      <c r="C58" s="75">
        <v>5.8644370465138207E-2</v>
      </c>
      <c r="D58" s="75">
        <v>-0.63176487989055652</v>
      </c>
      <c r="E58" s="109">
        <v>0.53248956916677859</v>
      </c>
      <c r="F58" s="75">
        <v>-0.15699065848267771</v>
      </c>
      <c r="G58" s="75">
        <v>8.2891751156347032E-2</v>
      </c>
      <c r="H58"/>
      <c r="I58"/>
      <c r="J58"/>
    </row>
    <row r="59" spans="1:10" ht="14.4" x14ac:dyDescent="0.3">
      <c r="A59" s="67" t="s">
        <v>27</v>
      </c>
      <c r="B59" s="75">
        <v>0.16549872342345504</v>
      </c>
      <c r="C59" s="75">
        <v>6.8093655090266728E-2</v>
      </c>
      <c r="D59" s="75">
        <v>2.4304573341534628</v>
      </c>
      <c r="E59" s="75">
        <v>2.1497511782577257E-2</v>
      </c>
      <c r="F59" s="75">
        <v>2.6231561591680996E-2</v>
      </c>
      <c r="G59" s="75">
        <v>0.30476588525522907</v>
      </c>
      <c r="H59"/>
      <c r="I59"/>
      <c r="J59"/>
    </row>
    <row r="60" spans="1:10" ht="15" thickBot="1" x14ac:dyDescent="0.35">
      <c r="A60" s="70" t="s">
        <v>153</v>
      </c>
      <c r="B60" s="79">
        <v>-3.8939815154615842</v>
      </c>
      <c r="C60" s="79">
        <v>6.5116065328630182</v>
      </c>
      <c r="D60" s="79">
        <v>-0.59800626708774451</v>
      </c>
      <c r="E60" s="104">
        <v>0.55447763231226077</v>
      </c>
      <c r="F60" s="79">
        <v>-17.211712214377997</v>
      </c>
      <c r="G60" s="79">
        <v>9.423749183454829</v>
      </c>
      <c r="H60"/>
      <c r="I60"/>
      <c r="J60"/>
    </row>
    <row r="61" spans="1:10" ht="14.4" x14ac:dyDescent="0.3">
      <c r="H61"/>
      <c r="I61"/>
      <c r="J61"/>
    </row>
    <row r="62" spans="1:10" ht="14.4" x14ac:dyDescent="0.3">
      <c r="H62"/>
      <c r="I62"/>
      <c r="J62"/>
    </row>
    <row r="64" spans="1:10" x14ac:dyDescent="0.25">
      <c r="A64" s="101" t="s">
        <v>162</v>
      </c>
    </row>
    <row r="66" spans="1:22" ht="14.4" x14ac:dyDescent="0.3">
      <c r="A66" s="67" t="s">
        <v>86</v>
      </c>
      <c r="M66"/>
      <c r="N66"/>
      <c r="O66"/>
      <c r="P66"/>
      <c r="Q66"/>
      <c r="R66"/>
      <c r="S66"/>
      <c r="T66"/>
      <c r="U66"/>
      <c r="V66"/>
    </row>
    <row r="67" spans="1:22" ht="15" thickBot="1" x14ac:dyDescent="0.35">
      <c r="M67"/>
      <c r="N67"/>
      <c r="O67"/>
      <c r="P67"/>
      <c r="Q67"/>
      <c r="R67"/>
      <c r="S67"/>
      <c r="T67"/>
      <c r="U67"/>
      <c r="V67"/>
    </row>
    <row r="68" spans="1:22" ht="14.4" x14ac:dyDescent="0.3">
      <c r="A68" s="68" t="s">
        <v>87</v>
      </c>
      <c r="B68" s="68"/>
      <c r="M68"/>
      <c r="N68"/>
      <c r="O68"/>
      <c r="P68"/>
      <c r="Q68"/>
      <c r="R68"/>
      <c r="S68"/>
      <c r="T68"/>
      <c r="U68"/>
      <c r="V68"/>
    </row>
    <row r="69" spans="1:22" ht="14.4" x14ac:dyDescent="0.3">
      <c r="A69" s="67" t="s">
        <v>88</v>
      </c>
      <c r="B69" s="67">
        <v>0.70116808672881503</v>
      </c>
      <c r="M69"/>
      <c r="N69"/>
      <c r="O69"/>
      <c r="P69"/>
      <c r="Q69"/>
      <c r="R69"/>
      <c r="S69"/>
      <c r="T69"/>
      <c r="U69"/>
      <c r="V69"/>
    </row>
    <row r="70" spans="1:22" ht="14.4" x14ac:dyDescent="0.3">
      <c r="A70" s="67" t="s">
        <v>89</v>
      </c>
      <c r="B70" s="69">
        <v>0.49163668584694709</v>
      </c>
      <c r="M70"/>
      <c r="N70"/>
      <c r="O70"/>
      <c r="P70"/>
      <c r="Q70"/>
      <c r="R70"/>
      <c r="S70"/>
      <c r="T70"/>
      <c r="U70"/>
      <c r="V70"/>
    </row>
    <row r="71" spans="1:22" ht="14.4" x14ac:dyDescent="0.3">
      <c r="A71" s="67" t="s">
        <v>90</v>
      </c>
      <c r="B71" s="67">
        <v>0.47523786926136474</v>
      </c>
      <c r="M71"/>
      <c r="N71"/>
      <c r="O71"/>
      <c r="P71"/>
      <c r="Q71"/>
      <c r="R71"/>
      <c r="S71"/>
      <c r="T71"/>
      <c r="U71"/>
      <c r="V71"/>
    </row>
    <row r="72" spans="1:22" ht="14.4" x14ac:dyDescent="0.3">
      <c r="A72" s="67" t="s">
        <v>91</v>
      </c>
      <c r="B72" s="67">
        <v>74.366475542128384</v>
      </c>
      <c r="M72"/>
      <c r="N72"/>
      <c r="O72"/>
      <c r="P72"/>
      <c r="Q72"/>
      <c r="R72"/>
      <c r="S72"/>
      <c r="T72"/>
      <c r="U72"/>
      <c r="V72"/>
    </row>
    <row r="73" spans="1:22" ht="15" thickBot="1" x14ac:dyDescent="0.35">
      <c r="A73" s="70" t="s">
        <v>92</v>
      </c>
      <c r="B73" s="70">
        <v>33</v>
      </c>
      <c r="M73"/>
      <c r="N73"/>
      <c r="O73"/>
      <c r="P73"/>
      <c r="Q73"/>
      <c r="R73"/>
      <c r="S73"/>
      <c r="T73"/>
      <c r="U73"/>
      <c r="V73"/>
    </row>
    <row r="74" spans="1:22" ht="14.4" x14ac:dyDescent="0.3">
      <c r="M74"/>
      <c r="N74"/>
      <c r="O74"/>
      <c r="P74"/>
      <c r="Q74"/>
      <c r="R74"/>
      <c r="S74"/>
      <c r="T74"/>
      <c r="U74"/>
      <c r="V74"/>
    </row>
    <row r="75" spans="1:22" ht="15" thickBot="1" x14ac:dyDescent="0.35">
      <c r="A75" s="67" t="s">
        <v>93</v>
      </c>
      <c r="M75"/>
      <c r="N75"/>
      <c r="O75"/>
      <c r="P75"/>
      <c r="Q75"/>
      <c r="R75"/>
      <c r="S75"/>
      <c r="T75"/>
      <c r="U75"/>
      <c r="V75"/>
    </row>
    <row r="76" spans="1:22" ht="14.4" x14ac:dyDescent="0.3">
      <c r="A76" s="71"/>
      <c r="B76" s="71" t="s">
        <v>98</v>
      </c>
      <c r="C76" s="71" t="s">
        <v>99</v>
      </c>
      <c r="D76" s="71" t="s">
        <v>100</v>
      </c>
      <c r="E76" s="71" t="s">
        <v>101</v>
      </c>
      <c r="F76" s="71" t="s">
        <v>102</v>
      </c>
      <c r="M76"/>
      <c r="N76"/>
      <c r="O76"/>
      <c r="P76"/>
      <c r="Q76"/>
      <c r="R76"/>
      <c r="S76"/>
      <c r="T76"/>
      <c r="U76"/>
      <c r="V76"/>
    </row>
    <row r="77" spans="1:22" ht="14.4" x14ac:dyDescent="0.3">
      <c r="A77" s="67" t="s">
        <v>94</v>
      </c>
      <c r="B77" s="67">
        <v>1</v>
      </c>
      <c r="C77" s="67">
        <v>165800.62859688443</v>
      </c>
      <c r="D77" s="67">
        <v>165800.62859688443</v>
      </c>
      <c r="E77" s="67">
        <v>29.980010037991903</v>
      </c>
      <c r="F77" s="69">
        <v>5.4942156489734042E-6</v>
      </c>
      <c r="M77"/>
      <c r="N77"/>
      <c r="O77"/>
      <c r="P77"/>
      <c r="Q77"/>
      <c r="R77"/>
      <c r="S77"/>
      <c r="T77"/>
      <c r="U77"/>
      <c r="V77"/>
    </row>
    <row r="78" spans="1:22" ht="14.4" x14ac:dyDescent="0.3">
      <c r="A78" s="67" t="s">
        <v>95</v>
      </c>
      <c r="B78" s="67">
        <v>31</v>
      </c>
      <c r="C78" s="67">
        <v>171441.55322129733</v>
      </c>
      <c r="D78" s="67">
        <v>5530.3726845579786</v>
      </c>
      <c r="M78"/>
      <c r="N78"/>
      <c r="O78"/>
      <c r="P78"/>
      <c r="Q78"/>
      <c r="R78"/>
      <c r="S78"/>
      <c r="T78"/>
      <c r="U78"/>
      <c r="V78"/>
    </row>
    <row r="79" spans="1:22" ht="15" thickBot="1" x14ac:dyDescent="0.35">
      <c r="A79" s="70" t="s">
        <v>96</v>
      </c>
      <c r="B79" s="70">
        <v>32</v>
      </c>
      <c r="C79" s="70">
        <v>337242.18181818177</v>
      </c>
      <c r="D79" s="70"/>
      <c r="E79" s="70"/>
      <c r="F79" s="70"/>
      <c r="M79"/>
      <c r="N79"/>
      <c r="O79"/>
      <c r="P79"/>
      <c r="Q79"/>
      <c r="R79"/>
      <c r="S79"/>
      <c r="T79"/>
      <c r="U79"/>
      <c r="V79"/>
    </row>
    <row r="80" spans="1:22" ht="15" thickBot="1" x14ac:dyDescent="0.35">
      <c r="M80"/>
      <c r="N80"/>
      <c r="O80"/>
      <c r="P80"/>
      <c r="Q80"/>
      <c r="R80"/>
      <c r="S80"/>
      <c r="T80"/>
      <c r="U80"/>
      <c r="V80"/>
    </row>
    <row r="81" spans="1:22" ht="14.4" x14ac:dyDescent="0.3">
      <c r="A81" s="71"/>
      <c r="B81" s="71" t="s">
        <v>103</v>
      </c>
      <c r="C81" s="71" t="s">
        <v>91</v>
      </c>
      <c r="D81" s="71" t="s">
        <v>104</v>
      </c>
      <c r="E81" s="71" t="s">
        <v>105</v>
      </c>
      <c r="F81" s="71" t="s">
        <v>106</v>
      </c>
      <c r="G81" s="71" t="s">
        <v>107</v>
      </c>
      <c r="H81" s="71" t="s">
        <v>108</v>
      </c>
      <c r="I81" s="71" t="s">
        <v>109</v>
      </c>
      <c r="M81"/>
      <c r="N81"/>
      <c r="O81"/>
      <c r="P81"/>
      <c r="Q81"/>
      <c r="R81"/>
      <c r="S81"/>
      <c r="T81"/>
      <c r="U81"/>
      <c r="V81"/>
    </row>
    <row r="82" spans="1:22" ht="14.4" x14ac:dyDescent="0.3">
      <c r="A82" s="67" t="s">
        <v>97</v>
      </c>
      <c r="B82" s="67">
        <v>-16.300472050996575</v>
      </c>
      <c r="C82" s="67">
        <v>29.929758595613187</v>
      </c>
      <c r="D82" s="67">
        <v>-0.54462424075100091</v>
      </c>
      <c r="E82" s="67">
        <v>0.58990867731192864</v>
      </c>
      <c r="F82" s="67">
        <v>-77.342617154148144</v>
      </c>
      <c r="G82" s="67">
        <v>44.741673052155001</v>
      </c>
      <c r="H82" s="67">
        <v>-77.342617154148144</v>
      </c>
      <c r="I82" s="67">
        <v>44.741673052155001</v>
      </c>
      <c r="M82"/>
      <c r="N82"/>
      <c r="O82"/>
      <c r="P82"/>
      <c r="Q82"/>
      <c r="R82"/>
      <c r="S82"/>
      <c r="T82"/>
      <c r="U82"/>
      <c r="V82"/>
    </row>
    <row r="83" spans="1:22" ht="15" thickBot="1" x14ac:dyDescent="0.35">
      <c r="A83" s="70" t="s">
        <v>27</v>
      </c>
      <c r="B83" s="70">
        <v>0.16809444539879642</v>
      </c>
      <c r="C83" s="70">
        <v>3.0699936392524364E-2</v>
      </c>
      <c r="D83" s="70">
        <v>5.4754004454461516</v>
      </c>
      <c r="E83" s="70">
        <v>5.4942156489733847E-6</v>
      </c>
      <c r="F83" s="70">
        <v>0.10548151232272854</v>
      </c>
      <c r="G83" s="70">
        <v>0.23070737847486431</v>
      </c>
      <c r="H83" s="70">
        <v>0.10548151232272854</v>
      </c>
      <c r="I83" s="70">
        <v>0.23070737847486431</v>
      </c>
      <c r="M83"/>
      <c r="N83"/>
      <c r="O83"/>
      <c r="P83"/>
      <c r="Q83"/>
      <c r="R83"/>
      <c r="S83"/>
      <c r="T83"/>
      <c r="U83"/>
      <c r="V83"/>
    </row>
    <row r="84" spans="1:22" ht="14.4" x14ac:dyDescent="0.3">
      <c r="M84"/>
      <c r="N84"/>
      <c r="O84"/>
      <c r="P84"/>
      <c r="Q84"/>
      <c r="R84"/>
      <c r="S84"/>
      <c r="T84"/>
      <c r="U84"/>
      <c r="V84"/>
    </row>
    <row r="85" spans="1:22" ht="14.4" x14ac:dyDescent="0.3">
      <c r="M85"/>
      <c r="N85"/>
      <c r="O85"/>
      <c r="P85"/>
      <c r="Q85"/>
      <c r="R85"/>
      <c r="S85"/>
      <c r="T85"/>
      <c r="U85"/>
      <c r="V85"/>
    </row>
    <row r="86" spans="1:22" ht="14.4" x14ac:dyDescent="0.3">
      <c r="A86" s="101" t="s">
        <v>212</v>
      </c>
      <c r="M86"/>
      <c r="N86"/>
      <c r="O86"/>
      <c r="P86"/>
      <c r="Q86"/>
      <c r="R86"/>
      <c r="S86"/>
      <c r="T86"/>
      <c r="U86"/>
      <c r="V86"/>
    </row>
    <row r="87" spans="1:22" ht="14.4" x14ac:dyDescent="0.3">
      <c r="M87"/>
      <c r="N87"/>
      <c r="O87"/>
      <c r="P87"/>
      <c r="Q87"/>
      <c r="R87"/>
      <c r="S87"/>
      <c r="T87"/>
      <c r="U87"/>
      <c r="V87"/>
    </row>
    <row r="88" spans="1:22" ht="14.4" x14ac:dyDescent="0.3">
      <c r="A88" s="67" t="s">
        <v>86</v>
      </c>
      <c r="M88"/>
      <c r="N88"/>
      <c r="O88"/>
      <c r="P88"/>
      <c r="Q88"/>
      <c r="R88"/>
      <c r="S88"/>
      <c r="T88"/>
      <c r="U88"/>
    </row>
    <row r="89" spans="1:22" ht="15" thickBot="1" x14ac:dyDescent="0.35">
      <c r="M89"/>
      <c r="N89"/>
      <c r="O89"/>
      <c r="P89"/>
      <c r="Q89"/>
      <c r="R89"/>
      <c r="S89"/>
      <c r="T89"/>
      <c r="U89"/>
    </row>
    <row r="90" spans="1:22" x14ac:dyDescent="0.25">
      <c r="A90" s="68" t="s">
        <v>87</v>
      </c>
      <c r="B90" s="68"/>
    </row>
    <row r="91" spans="1:22" x14ac:dyDescent="0.25">
      <c r="A91" s="67" t="s">
        <v>88</v>
      </c>
      <c r="B91" s="67">
        <v>0.56148761047505868</v>
      </c>
    </row>
    <row r="92" spans="1:22" x14ac:dyDescent="0.25">
      <c r="A92" s="67" t="s">
        <v>89</v>
      </c>
      <c r="B92" s="69">
        <v>0.31526833671699123</v>
      </c>
    </row>
    <row r="93" spans="1:22" x14ac:dyDescent="0.25">
      <c r="A93" s="67" t="s">
        <v>90</v>
      </c>
      <c r="B93" s="67">
        <v>0.23918704079665695</v>
      </c>
    </row>
    <row r="94" spans="1:22" x14ac:dyDescent="0.25">
      <c r="A94" s="67" t="s">
        <v>91</v>
      </c>
      <c r="B94" s="67">
        <v>1.1573031730913899</v>
      </c>
    </row>
    <row r="95" spans="1:22" ht="14.4" thickBot="1" x14ac:dyDescent="0.3">
      <c r="A95" s="70" t="s">
        <v>92</v>
      </c>
      <c r="B95" s="70">
        <v>31</v>
      </c>
    </row>
    <row r="97" spans="1:9" ht="14.4" thickBot="1" x14ac:dyDescent="0.3">
      <c r="A97" s="67" t="s">
        <v>93</v>
      </c>
    </row>
    <row r="98" spans="1:9" x14ac:dyDescent="0.25">
      <c r="A98" s="71"/>
      <c r="B98" s="71" t="s">
        <v>98</v>
      </c>
      <c r="C98" s="71" t="s">
        <v>99</v>
      </c>
      <c r="D98" s="71" t="s">
        <v>100</v>
      </c>
      <c r="E98" s="71" t="s">
        <v>101</v>
      </c>
      <c r="F98" s="71" t="s">
        <v>102</v>
      </c>
    </row>
    <row r="99" spans="1:9" x14ac:dyDescent="0.25">
      <c r="A99" s="67" t="s">
        <v>94</v>
      </c>
      <c r="B99" s="67">
        <v>3</v>
      </c>
      <c r="C99" s="67">
        <v>16.650144100275064</v>
      </c>
      <c r="D99" s="67">
        <v>5.5500480334250213</v>
      </c>
      <c r="E99" s="67">
        <v>4.1438349978569331</v>
      </c>
      <c r="F99" s="67">
        <v>1.5410901828609882E-2</v>
      </c>
    </row>
    <row r="100" spans="1:9" x14ac:dyDescent="0.25">
      <c r="A100" s="67" t="s">
        <v>95</v>
      </c>
      <c r="B100" s="67">
        <v>27</v>
      </c>
      <c r="C100" s="67">
        <v>36.162467130079783</v>
      </c>
      <c r="D100" s="67">
        <v>1.3393506344473993</v>
      </c>
    </row>
    <row r="101" spans="1:9" ht="14.4" thickBot="1" x14ac:dyDescent="0.3">
      <c r="A101" s="70" t="s">
        <v>96</v>
      </c>
      <c r="B101" s="70">
        <v>30</v>
      </c>
      <c r="C101" s="70">
        <v>52.812611230354847</v>
      </c>
      <c r="D101" s="70"/>
      <c r="E101" s="70"/>
      <c r="F101" s="70"/>
    </row>
    <row r="102" spans="1:9" ht="14.4" thickBot="1" x14ac:dyDescent="0.3"/>
    <row r="103" spans="1:9" x14ac:dyDescent="0.25">
      <c r="A103" s="71"/>
      <c r="B103" s="71" t="s">
        <v>103</v>
      </c>
      <c r="C103" s="71" t="s">
        <v>91</v>
      </c>
      <c r="D103" s="71" t="s">
        <v>104</v>
      </c>
      <c r="E103" s="71" t="s">
        <v>105</v>
      </c>
      <c r="F103" s="71" t="s">
        <v>106</v>
      </c>
      <c r="G103" s="71" t="s">
        <v>107</v>
      </c>
      <c r="H103" s="71" t="s">
        <v>108</v>
      </c>
      <c r="I103" s="71" t="s">
        <v>109</v>
      </c>
    </row>
    <row r="104" spans="1:9" x14ac:dyDescent="0.25">
      <c r="A104" s="67" t="s">
        <v>97</v>
      </c>
      <c r="B104" s="67">
        <v>1.8762489605640207</v>
      </c>
      <c r="C104" s="67">
        <v>1.1703229613260009</v>
      </c>
      <c r="D104" s="67">
        <v>1.6031890534200839</v>
      </c>
      <c r="E104" s="67">
        <v>0.12052867798006615</v>
      </c>
      <c r="F104" s="67">
        <v>-0.52505540562224517</v>
      </c>
      <c r="G104" s="67">
        <v>4.2775533267502865</v>
      </c>
      <c r="H104" s="67">
        <v>-0.52505540562224517</v>
      </c>
      <c r="I104" s="67">
        <v>4.2775533267502865</v>
      </c>
    </row>
    <row r="105" spans="1:9" x14ac:dyDescent="0.25">
      <c r="A105" s="67" t="s">
        <v>112</v>
      </c>
      <c r="B105" s="67">
        <v>9.3003277045262345E-5</v>
      </c>
      <c r="C105" s="67">
        <v>8.3855021684180523E-4</v>
      </c>
      <c r="D105" s="67">
        <v>0.11090960943941616</v>
      </c>
      <c r="E105" s="129">
        <v>0.91250837712204269</v>
      </c>
      <c r="F105" s="67">
        <v>-1.6275596474719146E-3</v>
      </c>
      <c r="G105" s="67">
        <v>1.8135662015624392E-3</v>
      </c>
      <c r="H105" s="67">
        <v>-1.6275596474719146E-3</v>
      </c>
      <c r="I105" s="67">
        <v>1.8135662015624392E-3</v>
      </c>
    </row>
    <row r="106" spans="1:9" x14ac:dyDescent="0.25">
      <c r="A106" s="67" t="s">
        <v>61</v>
      </c>
      <c r="B106" s="67">
        <v>1.2160247130920199E-3</v>
      </c>
      <c r="C106" s="67">
        <v>4.3959303407649685E-3</v>
      </c>
      <c r="D106" s="67">
        <v>0.27662510977833432</v>
      </c>
      <c r="E106" s="129">
        <v>0.78417462722356035</v>
      </c>
      <c r="F106" s="67">
        <v>-7.8036793084111248E-3</v>
      </c>
      <c r="G106" s="67">
        <v>1.0235728734595165E-2</v>
      </c>
      <c r="H106" s="67">
        <v>-7.8036793084111248E-3</v>
      </c>
      <c r="I106" s="67">
        <v>1.0235728734595165E-2</v>
      </c>
    </row>
    <row r="107" spans="1:9" ht="14.4" thickBot="1" x14ac:dyDescent="0.3">
      <c r="A107" s="70" t="s">
        <v>153</v>
      </c>
      <c r="B107" s="70">
        <v>-0.17781415244926443</v>
      </c>
      <c r="C107" s="70">
        <v>8.1178150198855312E-2</v>
      </c>
      <c r="D107" s="70">
        <v>-2.1904188751984126</v>
      </c>
      <c r="E107" s="130">
        <v>3.7306972862209929E-2</v>
      </c>
      <c r="F107" s="70">
        <v>-0.34437795829869594</v>
      </c>
      <c r="G107" s="70">
        <v>-1.1250346599832928E-2</v>
      </c>
      <c r="H107" s="70">
        <v>-0.34437795829869594</v>
      </c>
      <c r="I107" s="70">
        <v>-1.1250346599832928E-2</v>
      </c>
    </row>
    <row r="110" spans="1:9" x14ac:dyDescent="0.25">
      <c r="A110" s="101" t="s">
        <v>211</v>
      </c>
    </row>
    <row r="112" spans="1:9" x14ac:dyDescent="0.25">
      <c r="A112" s="67" t="s">
        <v>86</v>
      </c>
    </row>
    <row r="113" spans="1:9" ht="14.4" thickBot="1" x14ac:dyDescent="0.3"/>
    <row r="114" spans="1:9" x14ac:dyDescent="0.25">
      <c r="A114" s="68" t="s">
        <v>87</v>
      </c>
      <c r="B114" s="68"/>
    </row>
    <row r="115" spans="1:9" x14ac:dyDescent="0.25">
      <c r="A115" s="67" t="s">
        <v>88</v>
      </c>
      <c r="B115" s="67">
        <v>0.56182016469168494</v>
      </c>
    </row>
    <row r="116" spans="1:9" x14ac:dyDescent="0.25">
      <c r="A116" s="67" t="s">
        <v>89</v>
      </c>
      <c r="B116" s="69">
        <v>0.31564189745419197</v>
      </c>
    </row>
    <row r="117" spans="1:9" x14ac:dyDescent="0.25">
      <c r="A117" s="67" t="s">
        <v>90</v>
      </c>
      <c r="B117" s="67">
        <v>0.23667750100659871</v>
      </c>
    </row>
    <row r="118" spans="1:9" x14ac:dyDescent="0.25">
      <c r="A118" s="67" t="s">
        <v>91</v>
      </c>
      <c r="B118" s="67">
        <v>1.1677561197109323</v>
      </c>
    </row>
    <row r="119" spans="1:9" ht="14.4" thickBot="1" x14ac:dyDescent="0.3">
      <c r="A119" s="70" t="s">
        <v>92</v>
      </c>
      <c r="B119" s="70">
        <v>30</v>
      </c>
    </row>
    <row r="121" spans="1:9" ht="14.4" thickBot="1" x14ac:dyDescent="0.3">
      <c r="A121" s="67" t="s">
        <v>93</v>
      </c>
    </row>
    <row r="122" spans="1:9" x14ac:dyDescent="0.25">
      <c r="A122" s="71"/>
      <c r="B122" s="71" t="s">
        <v>98</v>
      </c>
      <c r="C122" s="71" t="s">
        <v>99</v>
      </c>
      <c r="D122" s="71" t="s">
        <v>100</v>
      </c>
      <c r="E122" s="71" t="s">
        <v>101</v>
      </c>
      <c r="F122" s="71" t="s">
        <v>102</v>
      </c>
    </row>
    <row r="123" spans="1:9" x14ac:dyDescent="0.25">
      <c r="A123" s="67" t="s">
        <v>94</v>
      </c>
      <c r="B123" s="67">
        <v>3</v>
      </c>
      <c r="C123" s="67">
        <v>16.352677946756017</v>
      </c>
      <c r="D123" s="67">
        <v>5.4508926489186722</v>
      </c>
      <c r="E123" s="67">
        <v>3.9972685368864416</v>
      </c>
      <c r="F123" s="69">
        <v>1.821412969043891E-2</v>
      </c>
    </row>
    <row r="124" spans="1:9" x14ac:dyDescent="0.25">
      <c r="A124" s="67" t="s">
        <v>95</v>
      </c>
      <c r="B124" s="67">
        <v>26</v>
      </c>
      <c r="C124" s="67">
        <v>35.455013233180658</v>
      </c>
      <c r="D124" s="67">
        <v>1.363654355122333</v>
      </c>
    </row>
    <row r="125" spans="1:9" ht="15" thickBot="1" x14ac:dyDescent="0.35">
      <c r="A125" s="70" t="s">
        <v>96</v>
      </c>
      <c r="B125" s="70">
        <v>29</v>
      </c>
      <c r="C125" s="70">
        <v>51.807691179936675</v>
      </c>
      <c r="D125" s="70"/>
      <c r="E125" s="70"/>
      <c r="F125" s="70"/>
      <c r="H125"/>
      <c r="I125"/>
    </row>
    <row r="126" spans="1:9" ht="15" thickBot="1" x14ac:dyDescent="0.35">
      <c r="H126"/>
      <c r="I126"/>
    </row>
    <row r="127" spans="1:9" ht="14.4" x14ac:dyDescent="0.3">
      <c r="A127" s="71"/>
      <c r="B127" s="71" t="s">
        <v>103</v>
      </c>
      <c r="C127" s="71" t="s">
        <v>91</v>
      </c>
      <c r="D127" s="71" t="s">
        <v>104</v>
      </c>
      <c r="E127" s="71" t="s">
        <v>105</v>
      </c>
      <c r="F127" s="71" t="s">
        <v>106</v>
      </c>
      <c r="G127" s="71" t="s">
        <v>107</v>
      </c>
      <c r="H127"/>
      <c r="I127"/>
    </row>
    <row r="128" spans="1:9" ht="14.4" x14ac:dyDescent="0.3">
      <c r="A128" s="67" t="s">
        <v>97</v>
      </c>
      <c r="B128" s="75">
        <v>2.3710758311426385</v>
      </c>
      <c r="C128" s="75">
        <v>1.1877788125879916</v>
      </c>
      <c r="D128" s="75">
        <v>1.9962267435773</v>
      </c>
      <c r="E128" s="75">
        <v>5.6481658229126715E-2</v>
      </c>
      <c r="F128" s="75">
        <v>-7.0438484728254203E-2</v>
      </c>
      <c r="G128" s="75">
        <v>4.8125901470135313</v>
      </c>
      <c r="H128"/>
      <c r="I128"/>
    </row>
    <row r="129" spans="1:9" ht="14.4" x14ac:dyDescent="0.3">
      <c r="A129" s="67" t="s">
        <v>112</v>
      </c>
      <c r="B129" s="75">
        <v>-2.130375617838483E-4</v>
      </c>
      <c r="C129" s="75">
        <v>8.4878405963213657E-4</v>
      </c>
      <c r="D129" s="75">
        <v>-0.25099147346873935</v>
      </c>
      <c r="E129" s="109">
        <v>0.80379371293652802</v>
      </c>
      <c r="F129" s="75">
        <v>-1.9577381834085129E-3</v>
      </c>
      <c r="G129" s="75">
        <v>1.5316630598408163E-3</v>
      </c>
      <c r="H129"/>
      <c r="I129"/>
    </row>
    <row r="130" spans="1:9" ht="14.4" x14ac:dyDescent="0.3">
      <c r="A130" s="67" t="s">
        <v>61</v>
      </c>
      <c r="B130" s="75">
        <v>1.4833939431977607E-3</v>
      </c>
      <c r="C130" s="75">
        <v>4.5082826917971844E-3</v>
      </c>
      <c r="D130" s="75">
        <v>0.32903747271589567</v>
      </c>
      <c r="E130" s="109">
        <v>0.74476318598982494</v>
      </c>
      <c r="F130" s="75">
        <v>-7.7835138475154872E-3</v>
      </c>
      <c r="G130" s="75">
        <v>1.0750301733911009E-2</v>
      </c>
      <c r="H130"/>
      <c r="I130"/>
    </row>
    <row r="131" spans="1:9" ht="15" thickBot="1" x14ac:dyDescent="0.35">
      <c r="A131" s="70" t="s">
        <v>153</v>
      </c>
      <c r="B131" s="79">
        <v>-0.20248927605140718</v>
      </c>
      <c r="C131" s="79">
        <v>8.3604217834179345E-2</v>
      </c>
      <c r="D131" s="79">
        <v>-2.4219983309098656</v>
      </c>
      <c r="E131" s="79">
        <v>2.2709667839478413E-2</v>
      </c>
      <c r="F131" s="79">
        <v>-0.37434020700427434</v>
      </c>
      <c r="G131" s="79">
        <v>-3.0638345098540021E-2</v>
      </c>
      <c r="H131"/>
      <c r="I131"/>
    </row>
  </sheetData>
  <conditionalFormatting sqref="L21:L26">
    <cfRule type="colorScale" priority="2">
      <colorScale>
        <cfvo type="min"/>
        <cfvo type="percentile" val="50"/>
        <cfvo type="max"/>
        <color rgb="FFF8696B"/>
        <color rgb="FFFFEB84"/>
        <color rgb="FF63BE7B"/>
      </colorScale>
    </cfRule>
  </conditionalFormatting>
  <conditionalFormatting sqref="L31:L36">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V192"/>
  <sheetViews>
    <sheetView topLeftCell="A171" workbookViewId="0">
      <selection activeCell="B190" sqref="B190"/>
    </sheetView>
  </sheetViews>
  <sheetFormatPr defaultRowHeight="14.4" x14ac:dyDescent="0.3"/>
  <cols>
    <col min="2" max="2" width="14.5546875" bestFit="1" customWidth="1"/>
    <col min="3" max="3" width="12.5546875" bestFit="1" customWidth="1"/>
    <col min="4" max="5" width="12.5546875" customWidth="1"/>
    <col min="12" max="12" width="20.21875" bestFit="1" customWidth="1"/>
    <col min="13" max="16" width="9" bestFit="1" customWidth="1"/>
    <col min="17" max="17" width="12.33203125" bestFit="1" customWidth="1"/>
    <col min="18" max="20" width="9" bestFit="1" customWidth="1"/>
  </cols>
  <sheetData>
    <row r="1" spans="1:19" ht="52.8" x14ac:dyDescent="0.3">
      <c r="A1" s="23" t="s">
        <v>26</v>
      </c>
      <c r="B1" s="23" t="s">
        <v>28</v>
      </c>
      <c r="C1" s="23" t="s">
        <v>112</v>
      </c>
      <c r="D1" s="23" t="s">
        <v>27</v>
      </c>
      <c r="E1" s="23" t="s">
        <v>164</v>
      </c>
      <c r="F1" s="23" t="s">
        <v>62</v>
      </c>
      <c r="G1" s="23" t="s">
        <v>112</v>
      </c>
      <c r="H1" s="23" t="s">
        <v>61</v>
      </c>
      <c r="I1" s="23" t="s">
        <v>164</v>
      </c>
      <c r="L1" s="23"/>
      <c r="M1" s="23"/>
      <c r="N1" s="23"/>
      <c r="O1" s="23"/>
      <c r="P1" s="23"/>
      <c r="Q1" s="23"/>
      <c r="R1" s="23"/>
      <c r="S1" s="23"/>
    </row>
    <row r="2" spans="1:19" x14ac:dyDescent="0.3">
      <c r="A2" s="1" t="s">
        <v>0</v>
      </c>
      <c r="B2">
        <v>15</v>
      </c>
      <c r="C2">
        <v>1246.220156079288</v>
      </c>
      <c r="D2" s="2">
        <v>598</v>
      </c>
      <c r="E2" s="19"/>
      <c r="F2">
        <v>7.0800000000000004E-3</v>
      </c>
      <c r="G2">
        <v>1246.220156079288</v>
      </c>
      <c r="H2" s="19">
        <v>16.779050000000002</v>
      </c>
      <c r="I2" s="19"/>
    </row>
    <row r="3" spans="1:19" x14ac:dyDescent="0.3">
      <c r="A3" s="1" t="s">
        <v>1</v>
      </c>
      <c r="B3">
        <v>4</v>
      </c>
      <c r="C3">
        <v>1320.1616449332287</v>
      </c>
      <c r="D3" s="2">
        <v>752</v>
      </c>
      <c r="E3" s="19">
        <v>13.266299999999999</v>
      </c>
      <c r="F3" s="64">
        <v>0</v>
      </c>
      <c r="G3">
        <v>1320.1616449332287</v>
      </c>
      <c r="H3" s="19">
        <v>20.322150000000001</v>
      </c>
      <c r="I3" s="19">
        <v>13.266299999999999</v>
      </c>
    </row>
    <row r="4" spans="1:19" x14ac:dyDescent="0.3">
      <c r="A4" s="1" t="s">
        <v>2</v>
      </c>
      <c r="B4">
        <v>8</v>
      </c>
      <c r="C4">
        <v>1064.9580755506336</v>
      </c>
      <c r="D4" s="2">
        <v>518</v>
      </c>
      <c r="E4" s="19">
        <v>11.187329999999999</v>
      </c>
      <c r="F4">
        <v>5.4399999999999997E-2</v>
      </c>
      <c r="G4">
        <v>1064.9580755506336</v>
      </c>
      <c r="H4" s="19">
        <v>16.38561</v>
      </c>
      <c r="I4" s="19">
        <v>11.187329999999999</v>
      </c>
    </row>
    <row r="5" spans="1:19" x14ac:dyDescent="0.3">
      <c r="A5" s="1" t="s">
        <v>3</v>
      </c>
      <c r="B5">
        <v>8</v>
      </c>
      <c r="C5">
        <v>1099.2166882804995</v>
      </c>
      <c r="D5" s="2">
        <v>539</v>
      </c>
      <c r="E5" s="19">
        <v>10.51925</v>
      </c>
      <c r="F5">
        <v>4.0000000000000003E-5</v>
      </c>
      <c r="G5">
        <v>1099.2166882804995</v>
      </c>
      <c r="H5" s="19">
        <v>24.599640000000001</v>
      </c>
      <c r="I5" s="19">
        <v>10.51925</v>
      </c>
    </row>
    <row r="6" spans="1:19" x14ac:dyDescent="0.3">
      <c r="A6" s="1" t="s">
        <v>4</v>
      </c>
      <c r="B6">
        <v>2</v>
      </c>
      <c r="C6">
        <v>1174.662070605016</v>
      </c>
      <c r="D6" s="2">
        <v>565</v>
      </c>
      <c r="E6" s="19">
        <v>12.206329999999999</v>
      </c>
      <c r="F6">
        <v>0</v>
      </c>
      <c r="G6">
        <v>1174.662070605016</v>
      </c>
      <c r="H6" s="19">
        <v>17.288830000000001</v>
      </c>
      <c r="I6" s="19">
        <v>12.206329999999999</v>
      </c>
    </row>
    <row r="7" spans="1:19" x14ac:dyDescent="0.3">
      <c r="A7" s="1" t="s">
        <v>5</v>
      </c>
      <c r="B7">
        <v>14</v>
      </c>
      <c r="C7">
        <v>1312.4265277952063</v>
      </c>
      <c r="D7" s="2">
        <v>501</v>
      </c>
      <c r="E7" s="19">
        <v>9.4012499999999992</v>
      </c>
      <c r="F7">
        <v>1.4199999999999999E-2</v>
      </c>
      <c r="G7">
        <v>1312.4265277952063</v>
      </c>
      <c r="H7" s="19">
        <v>21.592279999999999</v>
      </c>
      <c r="I7" s="19">
        <v>9.4012499999999992</v>
      </c>
    </row>
    <row r="8" spans="1:19" x14ac:dyDescent="0.3">
      <c r="A8" s="1" t="s">
        <v>6</v>
      </c>
      <c r="B8">
        <v>16</v>
      </c>
      <c r="C8">
        <v>1241.8796043656207</v>
      </c>
      <c r="D8" s="2">
        <v>490</v>
      </c>
      <c r="E8" s="19">
        <v>6.8607500000000003</v>
      </c>
      <c r="F8">
        <v>3.6609999999999997E-2</v>
      </c>
      <c r="G8">
        <v>1241.8796043656207</v>
      </c>
      <c r="H8" s="19">
        <v>45.253300000000003</v>
      </c>
      <c r="I8" s="19">
        <v>6.8607500000000003</v>
      </c>
    </row>
    <row r="9" spans="1:19" x14ac:dyDescent="0.3">
      <c r="A9" s="1" t="s">
        <v>7</v>
      </c>
      <c r="B9">
        <v>44</v>
      </c>
      <c r="C9">
        <v>1270.0525259284041</v>
      </c>
      <c r="D9" s="2">
        <v>547</v>
      </c>
      <c r="E9" s="19">
        <v>4.882333</v>
      </c>
      <c r="F9">
        <v>0.11694</v>
      </c>
      <c r="G9">
        <v>1270.0525259284041</v>
      </c>
      <c r="H9" s="19">
        <v>57.563809999999997</v>
      </c>
      <c r="I9" s="19">
        <v>4.882333</v>
      </c>
    </row>
    <row r="10" spans="1:19" x14ac:dyDescent="0.3">
      <c r="A10" s="1" t="s">
        <v>8</v>
      </c>
      <c r="B10">
        <v>71</v>
      </c>
      <c r="C10">
        <v>1252.4466598337867</v>
      </c>
      <c r="D10" s="2">
        <v>788</v>
      </c>
      <c r="E10" s="19">
        <v>4.7276670000000003</v>
      </c>
      <c r="F10">
        <v>0.23075000000000001</v>
      </c>
      <c r="G10">
        <v>1252.4466598337867</v>
      </c>
      <c r="H10" s="19">
        <v>277.64945999999998</v>
      </c>
      <c r="I10" s="19">
        <v>4.7276670000000003</v>
      </c>
    </row>
    <row r="11" spans="1:19" x14ac:dyDescent="0.3">
      <c r="A11" s="1" t="s">
        <v>9</v>
      </c>
      <c r="B11">
        <v>203</v>
      </c>
      <c r="C11">
        <v>1146.6768942097281</v>
      </c>
      <c r="D11" s="2">
        <v>1141</v>
      </c>
      <c r="E11" s="19">
        <v>5.5751670000000004</v>
      </c>
      <c r="F11">
        <v>1.45756</v>
      </c>
      <c r="G11">
        <v>1146.6768942097281</v>
      </c>
      <c r="H11" s="19">
        <v>130.68406999999999</v>
      </c>
      <c r="I11" s="19">
        <v>5.5751670000000004</v>
      </c>
    </row>
    <row r="12" spans="1:19" x14ac:dyDescent="0.3">
      <c r="A12" s="1" t="s">
        <v>10</v>
      </c>
      <c r="B12">
        <v>159</v>
      </c>
      <c r="C12">
        <v>1168.0234260563793</v>
      </c>
      <c r="D12" s="2">
        <v>907</v>
      </c>
      <c r="E12" s="19">
        <v>5.1887499999999998</v>
      </c>
      <c r="F12">
        <v>0.67449999999999999</v>
      </c>
      <c r="G12">
        <v>1168.0234260563793</v>
      </c>
      <c r="H12" s="19">
        <v>75.212329999999994</v>
      </c>
      <c r="I12" s="19">
        <v>5.1887499999999998</v>
      </c>
    </row>
    <row r="13" spans="1:19" x14ac:dyDescent="0.3">
      <c r="A13" s="1" t="s">
        <v>11</v>
      </c>
      <c r="B13">
        <v>90</v>
      </c>
      <c r="C13">
        <v>1276.7693384492964</v>
      </c>
      <c r="D13" s="2">
        <v>573</v>
      </c>
      <c r="E13" s="19">
        <v>5.0343330000000002</v>
      </c>
      <c r="F13">
        <v>0.27300000000000002</v>
      </c>
      <c r="G13">
        <v>1276.7693384492964</v>
      </c>
      <c r="H13" s="19">
        <v>65.400099999999995</v>
      </c>
      <c r="I13" s="19">
        <v>5.0343330000000002</v>
      </c>
    </row>
    <row r="14" spans="1:19" x14ac:dyDescent="0.3">
      <c r="A14" s="1" t="s">
        <v>12</v>
      </c>
      <c r="B14">
        <v>88</v>
      </c>
      <c r="C14">
        <v>1577.6217070505065</v>
      </c>
      <c r="D14" s="2">
        <v>742</v>
      </c>
      <c r="E14" s="19">
        <v>4.2480830000000003</v>
      </c>
      <c r="F14">
        <v>0.505</v>
      </c>
      <c r="G14">
        <v>1577.6217070505065</v>
      </c>
      <c r="H14" s="19">
        <v>84.560339999999997</v>
      </c>
      <c r="I14" s="19">
        <v>4.2480830000000003</v>
      </c>
    </row>
    <row r="15" spans="1:19" x14ac:dyDescent="0.3">
      <c r="A15" s="1" t="s">
        <v>13</v>
      </c>
      <c r="B15">
        <v>139</v>
      </c>
      <c r="C15">
        <v>1806.5429685455645</v>
      </c>
      <c r="D15" s="2">
        <v>722</v>
      </c>
      <c r="E15" s="19">
        <v>4.2588330000000001</v>
      </c>
      <c r="F15">
        <v>0.19494999999999998</v>
      </c>
      <c r="G15">
        <v>1806.5429685455645</v>
      </c>
      <c r="H15" s="19">
        <v>75.432580000000002</v>
      </c>
      <c r="I15" s="19">
        <v>4.2588330000000001</v>
      </c>
    </row>
    <row r="16" spans="1:19" x14ac:dyDescent="0.3">
      <c r="A16" s="1" t="s">
        <v>14</v>
      </c>
      <c r="B16">
        <v>140</v>
      </c>
      <c r="C16">
        <v>1858.2171472037346</v>
      </c>
      <c r="D16" s="2">
        <v>878</v>
      </c>
      <c r="E16" s="19">
        <v>3.55525</v>
      </c>
      <c r="F16">
        <v>0.23727999999999996</v>
      </c>
      <c r="G16">
        <v>1858.2171472037346</v>
      </c>
      <c r="H16" s="19">
        <v>135.56034</v>
      </c>
      <c r="I16" s="19">
        <v>3.55525</v>
      </c>
    </row>
    <row r="17" spans="1:14" x14ac:dyDescent="0.3">
      <c r="A17" s="1" t="s">
        <v>15</v>
      </c>
      <c r="B17">
        <v>118</v>
      </c>
      <c r="C17">
        <v>1949.5517193896442</v>
      </c>
      <c r="D17" s="2">
        <v>1055</v>
      </c>
      <c r="E17" s="19">
        <v>4.0464169999999999</v>
      </c>
      <c r="F17">
        <v>0.46615999999999996</v>
      </c>
      <c r="G17">
        <v>1949.5517193896442</v>
      </c>
      <c r="H17" s="19">
        <v>157.38471999999999</v>
      </c>
      <c r="I17" s="19">
        <v>4.0464169999999999</v>
      </c>
    </row>
    <row r="18" spans="1:14" x14ac:dyDescent="0.3">
      <c r="A18" s="1" t="s">
        <v>16</v>
      </c>
      <c r="B18">
        <v>65</v>
      </c>
      <c r="C18">
        <v>2213.102482751458</v>
      </c>
      <c r="D18" s="2">
        <v>1100</v>
      </c>
      <c r="E18" s="19">
        <v>4.4872500000000004</v>
      </c>
      <c r="F18">
        <v>0.76412999999999998</v>
      </c>
      <c r="G18">
        <v>2213.102482751458</v>
      </c>
      <c r="H18" s="19">
        <v>223.80549999999999</v>
      </c>
      <c r="I18" s="19">
        <v>4.4872500000000004</v>
      </c>
    </row>
    <row r="19" spans="1:14" x14ac:dyDescent="0.3">
      <c r="A19" s="1" t="s">
        <v>17</v>
      </c>
      <c r="B19">
        <v>97</v>
      </c>
      <c r="C19">
        <v>2408.6553487185934</v>
      </c>
      <c r="D19" s="2">
        <v>1123</v>
      </c>
      <c r="E19" s="19">
        <v>4.6813339999999997</v>
      </c>
      <c r="F19">
        <v>0.12946000000000002</v>
      </c>
      <c r="G19">
        <v>2408.6553487185934</v>
      </c>
      <c r="H19" s="19">
        <v>63.77158</v>
      </c>
      <c r="I19" s="19">
        <v>4.6813339999999997</v>
      </c>
      <c r="L19" s="17" t="s">
        <v>64</v>
      </c>
    </row>
    <row r="20" spans="1:14" x14ac:dyDescent="0.3">
      <c r="A20" s="1" t="s">
        <v>18</v>
      </c>
      <c r="B20">
        <v>75</v>
      </c>
      <c r="C20">
        <v>2199.9288041186314</v>
      </c>
      <c r="D20" s="2">
        <v>854</v>
      </c>
      <c r="E20" s="19">
        <v>4.3111670000000002</v>
      </c>
      <c r="F20">
        <v>0.56584000000000001</v>
      </c>
      <c r="G20">
        <v>2199.9288041186314</v>
      </c>
      <c r="H20" s="19">
        <v>35.728290000000001</v>
      </c>
      <c r="I20" s="19">
        <v>4.3111670000000002</v>
      </c>
    </row>
    <row r="21" spans="1:14" x14ac:dyDescent="0.3">
      <c r="A21" s="1" t="s">
        <v>19</v>
      </c>
      <c r="B21">
        <v>93</v>
      </c>
      <c r="C21">
        <v>2136.0999552367216</v>
      </c>
      <c r="D21" s="2">
        <v>795</v>
      </c>
      <c r="E21" s="19">
        <v>4.0358330000000002</v>
      </c>
      <c r="F21">
        <v>0.10721000000000001</v>
      </c>
      <c r="G21">
        <v>2136.0999552367216</v>
      </c>
      <c r="H21" s="19">
        <v>71.447550000000007</v>
      </c>
      <c r="I21" s="19">
        <v>4.0358330000000002</v>
      </c>
      <c r="L21" s="13" t="s">
        <v>35</v>
      </c>
      <c r="M21" s="14">
        <f>CORREL(D2:D33,B2:B33)</f>
        <v>0.65805530598842765</v>
      </c>
      <c r="N21" t="str">
        <f>IF(M21&gt;0.7,"Strong Correlation",IF(M21&gt;0.3,"Moderate Correlation",IF(M21&gt;0,"Weak Correlation")))</f>
        <v>Moderate Correlation</v>
      </c>
    </row>
    <row r="22" spans="1:14" x14ac:dyDescent="0.3">
      <c r="A22" s="1" t="s">
        <v>20</v>
      </c>
      <c r="B22">
        <v>122</v>
      </c>
      <c r="C22">
        <v>2294.9942965895148</v>
      </c>
      <c r="D22" s="2">
        <v>760</v>
      </c>
      <c r="E22" s="19">
        <v>5.4228329999999998</v>
      </c>
      <c r="F22">
        <v>0.46294000000000002</v>
      </c>
      <c r="G22">
        <v>2294.9942965895148</v>
      </c>
      <c r="H22" s="19">
        <v>37.20796</v>
      </c>
      <c r="I22" s="19">
        <v>5.4228329999999998</v>
      </c>
      <c r="L22" s="11" t="s">
        <v>36</v>
      </c>
      <c r="M22" s="12">
        <f>CORREL(D2:D32,B3:B33)</f>
        <v>0.5822400364976944</v>
      </c>
      <c r="N22" t="str">
        <f t="shared" ref="N22:N26" si="0">IF(M22&gt;0.7,"Strong Correlation",IF(M22&gt;0.3,"Moderate Correlation",IF(M22&gt;0,"Weak Correlation")))</f>
        <v>Moderate Correlation</v>
      </c>
    </row>
    <row r="23" spans="1:14" x14ac:dyDescent="0.3">
      <c r="A23" s="1" t="s">
        <v>21</v>
      </c>
      <c r="B23">
        <v>119</v>
      </c>
      <c r="C23">
        <v>2086.9576568216021</v>
      </c>
      <c r="D23" s="2">
        <v>604</v>
      </c>
      <c r="E23" s="19">
        <v>5.49275</v>
      </c>
      <c r="F23">
        <v>0.35272000000000003</v>
      </c>
      <c r="G23">
        <v>2086.9576568216021</v>
      </c>
      <c r="H23" s="19">
        <v>42.805300000000003</v>
      </c>
      <c r="I23" s="19">
        <v>5.49275</v>
      </c>
      <c r="L23" s="11" t="s">
        <v>37</v>
      </c>
      <c r="M23" s="12">
        <f>CORREL(D2:D31,B4:B33)</f>
        <v>0.36996611196158985</v>
      </c>
      <c r="N23" t="str">
        <f t="shared" si="0"/>
        <v>Moderate Correlation</v>
      </c>
    </row>
    <row r="24" spans="1:14" x14ac:dyDescent="0.3">
      <c r="A24" s="1" t="s">
        <v>22</v>
      </c>
      <c r="B24">
        <v>61</v>
      </c>
      <c r="C24">
        <v>2141.9240942985721</v>
      </c>
      <c r="D24" s="2">
        <v>628</v>
      </c>
      <c r="E24" s="19">
        <v>4.3164170000000004</v>
      </c>
      <c r="F24">
        <v>0.37998999999999999</v>
      </c>
      <c r="G24">
        <v>2141.9240942985721</v>
      </c>
      <c r="H24" s="19">
        <v>35.715049999999998</v>
      </c>
      <c r="I24" s="19">
        <v>4.3164170000000004</v>
      </c>
      <c r="L24" s="11" t="s">
        <v>38</v>
      </c>
      <c r="M24" s="12">
        <f>CORREL(D2:D30,B5:B33)</f>
        <v>0.42562780234815994</v>
      </c>
      <c r="N24" t="str">
        <f t="shared" si="0"/>
        <v>Moderate Correlation</v>
      </c>
    </row>
    <row r="25" spans="1:14" x14ac:dyDescent="0.3">
      <c r="A25" s="1" t="s">
        <v>23</v>
      </c>
      <c r="B25">
        <v>102</v>
      </c>
      <c r="C25">
        <v>2162.0096159965069</v>
      </c>
      <c r="D25" s="2">
        <v>721</v>
      </c>
      <c r="E25" s="19">
        <v>2.893167</v>
      </c>
      <c r="F25">
        <v>1.42896</v>
      </c>
      <c r="G25">
        <v>2162.0096159965069</v>
      </c>
      <c r="H25" s="19">
        <v>46.788319999999999</v>
      </c>
      <c r="I25" s="19">
        <v>2.893167</v>
      </c>
      <c r="L25" s="11" t="s">
        <v>39</v>
      </c>
      <c r="M25" s="12">
        <f>CORREL(D2:D29,B6:B33)</f>
        <v>0.49369128621450226</v>
      </c>
      <c r="N25" t="str">
        <f t="shared" si="0"/>
        <v>Moderate Correlation</v>
      </c>
    </row>
    <row r="26" spans="1:14" x14ac:dyDescent="0.3">
      <c r="A26" s="1" t="s">
        <v>24</v>
      </c>
      <c r="B26">
        <v>130</v>
      </c>
      <c r="C26">
        <v>1836.6377110605458</v>
      </c>
      <c r="D26" s="2">
        <v>980</v>
      </c>
      <c r="E26" s="19">
        <v>1.7139169999999999</v>
      </c>
      <c r="F26">
        <v>0.98342000000000007</v>
      </c>
      <c r="G26">
        <v>1836.6377110605458</v>
      </c>
      <c r="H26" s="19">
        <v>68.577820000000003</v>
      </c>
      <c r="I26" s="19">
        <v>1.7139169999999999</v>
      </c>
      <c r="L26" s="11" t="s">
        <v>40</v>
      </c>
      <c r="M26" s="12">
        <f>CORREL(D2:D28,B7:B33)</f>
        <v>0.48986073663304991</v>
      </c>
      <c r="N26" t="str">
        <f t="shared" si="0"/>
        <v>Moderate Correlation</v>
      </c>
    </row>
    <row r="27" spans="1:14" x14ac:dyDescent="0.3">
      <c r="A27" s="1" t="s">
        <v>25</v>
      </c>
      <c r="B27">
        <v>122</v>
      </c>
      <c r="C27">
        <v>1877.0716876338308</v>
      </c>
      <c r="D27" s="2">
        <v>1164</v>
      </c>
      <c r="E27" s="19">
        <v>1.4863329999999999</v>
      </c>
      <c r="F27">
        <v>2.84293</v>
      </c>
      <c r="G27">
        <v>1877.0716876338308</v>
      </c>
      <c r="H27" s="19">
        <v>51.029980000000002</v>
      </c>
      <c r="I27" s="19">
        <v>1.4863329999999999</v>
      </c>
    </row>
    <row r="28" spans="1:14" x14ac:dyDescent="0.3">
      <c r="A28" s="3">
        <v>2017</v>
      </c>
      <c r="B28">
        <v>60</v>
      </c>
      <c r="C28">
        <v>1961.796197354374</v>
      </c>
      <c r="D28" s="4">
        <v>1317</v>
      </c>
      <c r="E28" s="19">
        <v>2.113</v>
      </c>
      <c r="F28">
        <v>0.44244</v>
      </c>
      <c r="G28">
        <v>1961.796197354374</v>
      </c>
      <c r="H28" s="19">
        <v>81.530810000000002</v>
      </c>
      <c r="I28" s="19">
        <v>2.113</v>
      </c>
    </row>
    <row r="29" spans="1:14" x14ac:dyDescent="0.3">
      <c r="A29" s="3">
        <v>2018</v>
      </c>
      <c r="B29">
        <v>94</v>
      </c>
      <c r="C29">
        <v>2091.9324262669415</v>
      </c>
      <c r="D29" s="5">
        <v>1265</v>
      </c>
      <c r="E29" s="20">
        <v>2.6103329999999998</v>
      </c>
      <c r="F29">
        <v>0.60813000000000006</v>
      </c>
      <c r="G29">
        <v>2091.9324262669415</v>
      </c>
      <c r="H29" s="20">
        <v>82.052499999999995</v>
      </c>
      <c r="I29" s="20">
        <v>2.6103329999999998</v>
      </c>
    </row>
    <row r="30" spans="1:14" x14ac:dyDescent="0.3">
      <c r="A30" s="3">
        <v>2019</v>
      </c>
      <c r="B30">
        <v>156</v>
      </c>
      <c r="C30">
        <v>2011.3021988274118</v>
      </c>
      <c r="D30" s="5">
        <v>1241</v>
      </c>
      <c r="E30" s="20">
        <v>1.9515</v>
      </c>
      <c r="F30">
        <v>1.07548</v>
      </c>
      <c r="G30">
        <v>2011.3021988274118</v>
      </c>
      <c r="H30" s="20">
        <v>43.532200000000003</v>
      </c>
      <c r="I30" s="20">
        <v>1.9515</v>
      </c>
    </row>
    <row r="31" spans="1:14" x14ac:dyDescent="0.3">
      <c r="A31" s="3">
        <v>2020</v>
      </c>
      <c r="B31">
        <v>144</v>
      </c>
      <c r="C31">
        <v>1897.2104666675216</v>
      </c>
      <c r="D31" s="5">
        <v>1039</v>
      </c>
      <c r="E31" s="20">
        <v>1.168167</v>
      </c>
      <c r="F31">
        <v>0.97704000000000013</v>
      </c>
      <c r="G31">
        <v>1897.2104666675216</v>
      </c>
      <c r="H31" s="20">
        <v>81.591999999999999</v>
      </c>
      <c r="I31" s="20">
        <v>1.168167</v>
      </c>
    </row>
    <row r="32" spans="1:14" x14ac:dyDescent="0.3">
      <c r="A32" s="3">
        <v>2021</v>
      </c>
      <c r="B32">
        <v>177</v>
      </c>
      <c r="C32">
        <v>2114.3557569139193</v>
      </c>
      <c r="D32" s="5">
        <v>1329</v>
      </c>
      <c r="E32" s="20">
        <v>0.81091670000000005</v>
      </c>
      <c r="F32">
        <v>2.5408499999999998</v>
      </c>
      <c r="G32">
        <v>2114.3557569139193</v>
      </c>
      <c r="H32" s="20">
        <v>118.0642</v>
      </c>
      <c r="I32" s="20">
        <v>0.81091670000000005</v>
      </c>
      <c r="L32" s="17" t="s">
        <v>63</v>
      </c>
    </row>
    <row r="33" spans="1:14" x14ac:dyDescent="0.3">
      <c r="A33" s="3">
        <v>2022</v>
      </c>
      <c r="B33">
        <v>305</v>
      </c>
      <c r="C33">
        <v>2010.4315984653774</v>
      </c>
      <c r="D33" s="5">
        <v>1284</v>
      </c>
      <c r="E33" s="20">
        <v>3.1567500000000002</v>
      </c>
      <c r="F33">
        <v>4.1305599999999991</v>
      </c>
      <c r="G33">
        <v>2010.4315984653774</v>
      </c>
      <c r="H33" s="20">
        <v>107.178</v>
      </c>
      <c r="I33" s="20">
        <v>3.1567500000000002</v>
      </c>
    </row>
    <row r="34" spans="1:14" x14ac:dyDescent="0.3">
      <c r="L34" s="11" t="s">
        <v>35</v>
      </c>
      <c r="M34" s="12">
        <f>CORREL(H2:H33,F2:F33)</f>
        <v>0.18846962173723453</v>
      </c>
      <c r="N34" t="str">
        <f>IF(M34&gt;0.7,"Strong Correlation",IF(M34&gt;0.3,"Moderate Correlation",IF(M34&gt;0,"Weak Correlation")))</f>
        <v>Weak Correlation</v>
      </c>
    </row>
    <row r="35" spans="1:14" x14ac:dyDescent="0.3">
      <c r="L35" s="13" t="s">
        <v>36</v>
      </c>
      <c r="M35" s="14">
        <f>CORREL(H2:H32,F3:F33)</f>
        <v>0.27823636319167322</v>
      </c>
      <c r="N35" t="str">
        <f t="shared" ref="N35:N36" si="1">IF(M35&gt;0.7,"Strong Correlation",IF(M35&gt;0.3,"Moderate Correlation",IF(M35&gt;0,"Weak Correlation")))</f>
        <v>Weak Correlation</v>
      </c>
    </row>
    <row r="36" spans="1:14" x14ac:dyDescent="0.3">
      <c r="L36" s="11" t="s">
        <v>37</v>
      </c>
      <c r="M36" s="12">
        <f>CORREL(H2:H31,F4:F33)</f>
        <v>2.3893926193911712E-2</v>
      </c>
      <c r="N36" t="str">
        <f t="shared" si="1"/>
        <v>Weak Correlation</v>
      </c>
    </row>
    <row r="37" spans="1:14" x14ac:dyDescent="0.3">
      <c r="L37" s="11" t="s">
        <v>38</v>
      </c>
      <c r="M37" s="12">
        <f>CORREL(H2:H30,F5:F33)</f>
        <v>-0.14344279226011983</v>
      </c>
      <c r="N37" t="str">
        <f>IF(M37&gt;0.7,"Strong Correlation",IF(M37&gt;0.3,"Moderate Correlation",IF(M37&gt;0,"Weak Correlation","Inverse Correlation")))</f>
        <v>Inverse Correlation</v>
      </c>
    </row>
    <row r="38" spans="1:14" x14ac:dyDescent="0.3">
      <c r="L38" s="11" t="s">
        <v>39</v>
      </c>
      <c r="M38" s="12">
        <f>CORREL(H2:H29,F6:F33)</f>
        <v>-2.4177856566753232E-2</v>
      </c>
      <c r="N38" t="str">
        <f>IF(M38&gt;0.7,"Strong Correlation",IF(M38&gt;0.3,"Moderate Correlation",IF(M38&gt;0,"Weak Correlation","Inverse Correlation")))</f>
        <v>Inverse Correlation</v>
      </c>
    </row>
    <row r="39" spans="1:14" x14ac:dyDescent="0.3">
      <c r="L39" s="11" t="s">
        <v>40</v>
      </c>
      <c r="M39" s="12">
        <f>CORREL(H2:H28,F7:F33)</f>
        <v>-0.1630857093116394</v>
      </c>
      <c r="N39" t="str">
        <f>IF(M39&gt;0.7,"Strong Correlation",IF(M39&gt;0.3,"Moderate Correlation",IF(M39&gt;0,"Weak Correlation","Inverse Correlation")))</f>
        <v>Inverse Correlation</v>
      </c>
    </row>
    <row r="78" spans="1:1" x14ac:dyDescent="0.3">
      <c r="A78" s="52" t="s">
        <v>136</v>
      </c>
    </row>
    <row r="80" spans="1:1" x14ac:dyDescent="0.3">
      <c r="A80" t="s">
        <v>86</v>
      </c>
    </row>
    <row r="81" spans="1:7" ht="15" thickBot="1" x14ac:dyDescent="0.35"/>
    <row r="82" spans="1:7" x14ac:dyDescent="0.3">
      <c r="A82" s="46" t="s">
        <v>87</v>
      </c>
      <c r="B82" s="46"/>
    </row>
    <row r="83" spans="1:7" x14ac:dyDescent="0.3">
      <c r="A83" t="s">
        <v>88</v>
      </c>
      <c r="B83">
        <v>0.62628054584267134</v>
      </c>
    </row>
    <row r="84" spans="1:7" x14ac:dyDescent="0.3">
      <c r="A84" t="s">
        <v>89</v>
      </c>
      <c r="B84" s="17">
        <v>0.39222732210099431</v>
      </c>
    </row>
    <row r="85" spans="1:7" x14ac:dyDescent="0.3">
      <c r="A85" t="s">
        <v>90</v>
      </c>
      <c r="B85">
        <v>0.37196823283769409</v>
      </c>
    </row>
    <row r="86" spans="1:7" x14ac:dyDescent="0.3">
      <c r="A86" t="s">
        <v>91</v>
      </c>
      <c r="B86">
        <v>53.011686768694183</v>
      </c>
    </row>
    <row r="87" spans="1:7" ht="15" thickBot="1" x14ac:dyDescent="0.35">
      <c r="A87" s="44" t="s">
        <v>92</v>
      </c>
      <c r="B87" s="44">
        <v>32</v>
      </c>
    </row>
    <row r="89" spans="1:7" ht="15" thickBot="1" x14ac:dyDescent="0.35">
      <c r="A89" t="s">
        <v>93</v>
      </c>
    </row>
    <row r="90" spans="1:7" x14ac:dyDescent="0.3">
      <c r="A90" s="45"/>
      <c r="B90" s="45" t="s">
        <v>98</v>
      </c>
      <c r="C90" s="45" t="s">
        <v>99</v>
      </c>
      <c r="D90" s="45" t="s">
        <v>100</v>
      </c>
      <c r="E90" s="45" t="s">
        <v>101</v>
      </c>
      <c r="F90" s="45" t="s">
        <v>102</v>
      </c>
    </row>
    <row r="91" spans="1:7" x14ac:dyDescent="0.3">
      <c r="A91" t="s">
        <v>94</v>
      </c>
      <c r="B91">
        <v>1</v>
      </c>
      <c r="C91">
        <v>54407.800728135611</v>
      </c>
      <c r="D91">
        <v>54407.800728135611</v>
      </c>
      <c r="E91">
        <v>19.360560438001684</v>
      </c>
      <c r="F91" s="17">
        <v>1.259089790255643E-4</v>
      </c>
    </row>
    <row r="92" spans="1:7" x14ac:dyDescent="0.3">
      <c r="A92" t="s">
        <v>95</v>
      </c>
      <c r="B92">
        <v>30</v>
      </c>
      <c r="C92">
        <v>84307.168021864389</v>
      </c>
      <c r="D92">
        <v>2810.2389340621462</v>
      </c>
    </row>
    <row r="93" spans="1:7" ht="15" thickBot="1" x14ac:dyDescent="0.35">
      <c r="A93" s="44" t="s">
        <v>96</v>
      </c>
      <c r="B93" s="44">
        <v>31</v>
      </c>
      <c r="C93" s="44">
        <v>138714.96875</v>
      </c>
      <c r="D93" s="44"/>
      <c r="E93" s="44"/>
      <c r="F93" s="44"/>
    </row>
    <row r="94" spans="1:7" ht="15" thickBot="1" x14ac:dyDescent="0.35"/>
    <row r="95" spans="1:7" x14ac:dyDescent="0.3">
      <c r="A95" s="45"/>
      <c r="B95" s="45" t="s">
        <v>103</v>
      </c>
      <c r="C95" s="45" t="s">
        <v>91</v>
      </c>
      <c r="D95" s="45" t="s">
        <v>104</v>
      </c>
      <c r="E95" s="45" t="s">
        <v>105</v>
      </c>
      <c r="F95" s="45" t="s">
        <v>106</v>
      </c>
      <c r="G95" s="45" t="s">
        <v>107</v>
      </c>
    </row>
    <row r="96" spans="1:7" x14ac:dyDescent="0.3">
      <c r="A96" t="s">
        <v>97</v>
      </c>
      <c r="B96">
        <v>-46.312015018260979</v>
      </c>
      <c r="C96">
        <v>33.462028878474172</v>
      </c>
      <c r="D96">
        <v>-1.3840169460870047</v>
      </c>
      <c r="E96">
        <v>0.17656410658897703</v>
      </c>
      <c r="F96">
        <v>-114.65059492872538</v>
      </c>
      <c r="G96">
        <v>22.026564892203425</v>
      </c>
    </row>
    <row r="97" spans="1:7" ht="15" thickBot="1" x14ac:dyDescent="0.35">
      <c r="A97" s="44" t="s">
        <v>27</v>
      </c>
      <c r="B97" s="44">
        <v>0.16820321608718303</v>
      </c>
      <c r="C97" s="44">
        <v>3.8227450351404214E-2</v>
      </c>
      <c r="D97" s="44">
        <v>4.4000636856756623</v>
      </c>
      <c r="E97" s="44">
        <v>1.2590897902556398E-4</v>
      </c>
      <c r="F97" s="44">
        <v>9.0132347159887133E-2</v>
      </c>
      <c r="G97" s="44">
        <v>0.24627408501447892</v>
      </c>
    </row>
    <row r="101" spans="1:7" x14ac:dyDescent="0.3">
      <c r="A101" s="52" t="s">
        <v>162</v>
      </c>
    </row>
    <row r="103" spans="1:7" x14ac:dyDescent="0.3">
      <c r="A103" t="s">
        <v>86</v>
      </c>
    </row>
    <row r="104" spans="1:7" ht="15" thickBot="1" x14ac:dyDescent="0.35"/>
    <row r="105" spans="1:7" x14ac:dyDescent="0.3">
      <c r="A105" s="46" t="s">
        <v>87</v>
      </c>
      <c r="B105" s="46"/>
    </row>
    <row r="106" spans="1:7" x14ac:dyDescent="0.3">
      <c r="A106" t="s">
        <v>88</v>
      </c>
      <c r="B106">
        <v>0.27823636319167327</v>
      </c>
    </row>
    <row r="107" spans="1:7" x14ac:dyDescent="0.3">
      <c r="A107" t="s">
        <v>89</v>
      </c>
      <c r="B107" s="17">
        <v>7.7415473802128709E-2</v>
      </c>
    </row>
    <row r="108" spans="1:7" x14ac:dyDescent="0.3">
      <c r="A108" t="s">
        <v>90</v>
      </c>
      <c r="B108">
        <v>4.5602214278064185E-2</v>
      </c>
    </row>
    <row r="109" spans="1:7" x14ac:dyDescent="0.3">
      <c r="A109" t="s">
        <v>91</v>
      </c>
      <c r="B109">
        <v>0.91477855691053345</v>
      </c>
    </row>
    <row r="110" spans="1:7" ht="15" thickBot="1" x14ac:dyDescent="0.35">
      <c r="A110" s="44" t="s">
        <v>92</v>
      </c>
      <c r="B110" s="44">
        <v>31</v>
      </c>
    </row>
    <row r="112" spans="1:7" ht="15" thickBot="1" x14ac:dyDescent="0.35">
      <c r="A112" t="s">
        <v>93</v>
      </c>
    </row>
    <row r="113" spans="1:7" x14ac:dyDescent="0.3">
      <c r="A113" s="45"/>
      <c r="B113" s="45" t="s">
        <v>98</v>
      </c>
      <c r="C113" s="45" t="s">
        <v>99</v>
      </c>
      <c r="D113" s="45" t="s">
        <v>100</v>
      </c>
      <c r="E113" s="45" t="s">
        <v>101</v>
      </c>
      <c r="F113" s="45" t="s">
        <v>102</v>
      </c>
    </row>
    <row r="114" spans="1:7" x14ac:dyDescent="0.3">
      <c r="A114" t="s">
        <v>94</v>
      </c>
      <c r="B114">
        <v>1</v>
      </c>
      <c r="C114">
        <v>2.0363459421224768</v>
      </c>
      <c r="D114">
        <v>2.0363459421224768</v>
      </c>
      <c r="E114">
        <v>2.4334342019738426</v>
      </c>
      <c r="F114" s="62">
        <v>0.1296201850750705</v>
      </c>
    </row>
    <row r="115" spans="1:7" x14ac:dyDescent="0.3">
      <c r="A115" t="s">
        <v>95</v>
      </c>
      <c r="B115">
        <v>29</v>
      </c>
      <c r="C115">
        <v>24.267774437316227</v>
      </c>
      <c r="D115">
        <v>0.83681980818331814</v>
      </c>
    </row>
    <row r="116" spans="1:7" ht="15" thickBot="1" x14ac:dyDescent="0.35">
      <c r="A116" s="44" t="s">
        <v>96</v>
      </c>
      <c r="B116" s="44">
        <v>30</v>
      </c>
      <c r="C116" s="44">
        <v>26.304120379438704</v>
      </c>
      <c r="D116" s="44"/>
      <c r="E116" s="44"/>
      <c r="F116" s="44"/>
    </row>
    <row r="117" spans="1:7" ht="15" thickBot="1" x14ac:dyDescent="0.35"/>
    <row r="118" spans="1:7" x14ac:dyDescent="0.3">
      <c r="A118" s="45"/>
      <c r="B118" s="45" t="s">
        <v>103</v>
      </c>
      <c r="C118" s="45" t="s">
        <v>91</v>
      </c>
      <c r="D118" s="45" t="s">
        <v>104</v>
      </c>
      <c r="E118" s="45" t="s">
        <v>105</v>
      </c>
      <c r="F118" s="45" t="s">
        <v>106</v>
      </c>
      <c r="G118" s="45" t="s">
        <v>107</v>
      </c>
    </row>
    <row r="119" spans="1:7" x14ac:dyDescent="0.3">
      <c r="A119" t="s">
        <v>97</v>
      </c>
      <c r="B119">
        <v>0.38659915753257734</v>
      </c>
      <c r="C119">
        <v>0.26523106194475915</v>
      </c>
      <c r="D119">
        <v>1.4575938229025982</v>
      </c>
      <c r="E119">
        <v>0.15569733856234566</v>
      </c>
      <c r="F119">
        <v>-0.15585927237117969</v>
      </c>
      <c r="G119">
        <v>0.92905758743633438</v>
      </c>
    </row>
    <row r="120" spans="1:7" ht="15" thickBot="1" x14ac:dyDescent="0.35">
      <c r="A120" s="44" t="s">
        <v>61</v>
      </c>
      <c r="B120" s="44">
        <v>4.3676913804638921E-3</v>
      </c>
      <c r="C120" s="44">
        <v>2.7998975452910714E-3</v>
      </c>
      <c r="D120" s="44">
        <v>1.559946858701873</v>
      </c>
      <c r="E120" s="44">
        <v>0.12962018507507098</v>
      </c>
      <c r="F120" s="44">
        <v>-1.3587420741000044E-3</v>
      </c>
      <c r="G120" s="44">
        <v>1.0094124835027789E-2</v>
      </c>
    </row>
    <row r="123" spans="1:7" x14ac:dyDescent="0.3">
      <c r="A123" s="52" t="s">
        <v>163</v>
      </c>
    </row>
    <row r="125" spans="1:7" x14ac:dyDescent="0.3">
      <c r="A125" t="s">
        <v>86</v>
      </c>
    </row>
    <row r="126" spans="1:7" ht="15" thickBot="1" x14ac:dyDescent="0.35"/>
    <row r="127" spans="1:7" x14ac:dyDescent="0.3">
      <c r="A127" s="46" t="s">
        <v>87</v>
      </c>
      <c r="B127" s="46"/>
    </row>
    <row r="128" spans="1:7" x14ac:dyDescent="0.3">
      <c r="A128" t="s">
        <v>88</v>
      </c>
      <c r="B128">
        <v>0.41035040901592962</v>
      </c>
    </row>
    <row r="129" spans="1:11" x14ac:dyDescent="0.3">
      <c r="A129" t="s">
        <v>89</v>
      </c>
      <c r="B129" s="17">
        <v>0.16838745817954073</v>
      </c>
    </row>
    <row r="130" spans="1:11" x14ac:dyDescent="0.3">
      <c r="A130" t="s">
        <v>90</v>
      </c>
      <c r="B130">
        <v>0.10898656233522222</v>
      </c>
    </row>
    <row r="131" spans="1:11" x14ac:dyDescent="0.3">
      <c r="A131" t="s">
        <v>91</v>
      </c>
      <c r="B131">
        <v>0.88388017144165376</v>
      </c>
    </row>
    <row r="132" spans="1:11" ht="15" thickBot="1" x14ac:dyDescent="0.35">
      <c r="A132" s="44" t="s">
        <v>92</v>
      </c>
      <c r="B132" s="44">
        <v>31</v>
      </c>
    </row>
    <row r="134" spans="1:11" ht="15" thickBot="1" x14ac:dyDescent="0.35">
      <c r="A134" t="s">
        <v>93</v>
      </c>
    </row>
    <row r="135" spans="1:11" x14ac:dyDescent="0.3">
      <c r="A135" s="45"/>
      <c r="B135" s="45" t="s">
        <v>98</v>
      </c>
      <c r="C135" s="45" t="s">
        <v>99</v>
      </c>
      <c r="D135" s="45" t="s">
        <v>100</v>
      </c>
      <c r="E135" s="45" t="s">
        <v>101</v>
      </c>
      <c r="F135" s="45" t="s">
        <v>102</v>
      </c>
    </row>
    <row r="136" spans="1:11" x14ac:dyDescent="0.3">
      <c r="A136" t="s">
        <v>94</v>
      </c>
      <c r="B136">
        <v>2</v>
      </c>
      <c r="C136">
        <v>4.4292839703423397</v>
      </c>
      <c r="D136">
        <v>2.2146419851711698</v>
      </c>
      <c r="E136">
        <v>2.8347629406273742</v>
      </c>
      <c r="F136" s="17">
        <v>7.5664893693296251E-2</v>
      </c>
    </row>
    <row r="137" spans="1:11" x14ac:dyDescent="0.3">
      <c r="A137" t="s">
        <v>95</v>
      </c>
      <c r="B137">
        <v>28</v>
      </c>
      <c r="C137">
        <v>21.874836409096364</v>
      </c>
      <c r="D137">
        <v>0.78124415746772724</v>
      </c>
    </row>
    <row r="138" spans="1:11" ht="15" thickBot="1" x14ac:dyDescent="0.35">
      <c r="A138" s="44" t="s">
        <v>96</v>
      </c>
      <c r="B138" s="44">
        <v>30</v>
      </c>
      <c r="C138" s="44">
        <v>26.304120379438704</v>
      </c>
      <c r="D138" s="44"/>
      <c r="E138" s="44"/>
      <c r="F138" s="44"/>
    </row>
    <row r="139" spans="1:11" ht="15" thickBot="1" x14ac:dyDescent="0.35"/>
    <row r="140" spans="1:11" x14ac:dyDescent="0.3">
      <c r="A140" s="45"/>
      <c r="B140" s="45" t="s">
        <v>103</v>
      </c>
      <c r="C140" s="45" t="s">
        <v>91</v>
      </c>
      <c r="D140" s="45" t="s">
        <v>104</v>
      </c>
      <c r="E140" s="45" t="s">
        <v>105</v>
      </c>
      <c r="F140" s="45" t="s">
        <v>106</v>
      </c>
      <c r="G140" s="45" t="s">
        <v>107</v>
      </c>
      <c r="H140" s="45" t="s">
        <v>108</v>
      </c>
      <c r="I140" s="45"/>
      <c r="J140" s="45"/>
      <c r="K140" s="45" t="s">
        <v>109</v>
      </c>
    </row>
    <row r="141" spans="1:11" x14ac:dyDescent="0.3">
      <c r="A141" t="s">
        <v>97</v>
      </c>
      <c r="B141">
        <v>-0.69144232779592429</v>
      </c>
      <c r="C141">
        <v>0.66715877062306006</v>
      </c>
      <c r="D141">
        <v>-1.0363984680141218</v>
      </c>
      <c r="E141">
        <v>0.30888449871811674</v>
      </c>
      <c r="F141">
        <v>-2.0580551182515361</v>
      </c>
      <c r="G141">
        <v>0.67517046265968728</v>
      </c>
      <c r="H141">
        <v>-2.0580551182515361</v>
      </c>
      <c r="K141">
        <v>0.67517046265968728</v>
      </c>
    </row>
    <row r="142" spans="1:11" x14ac:dyDescent="0.3">
      <c r="A142" t="s">
        <v>112</v>
      </c>
      <c r="B142">
        <v>6.5178627470284468E-4</v>
      </c>
      <c r="C142">
        <v>3.7241989760604242E-4</v>
      </c>
      <c r="D142">
        <v>1.750138160964549</v>
      </c>
      <c r="E142" s="17">
        <v>9.1047195023684774E-2</v>
      </c>
      <c r="F142">
        <v>-1.1108130330002633E-4</v>
      </c>
      <c r="G142">
        <v>1.4146538527057156E-3</v>
      </c>
      <c r="H142">
        <v>-1.1108130330002633E-4</v>
      </c>
      <c r="K142">
        <v>1.4146538527057156E-3</v>
      </c>
    </row>
    <row r="143" spans="1:11" ht="15" thickBot="1" x14ac:dyDescent="0.35">
      <c r="A143" s="44" t="s">
        <v>61</v>
      </c>
      <c r="B143" s="44">
        <v>3.8231432130543985E-3</v>
      </c>
      <c r="C143" s="44">
        <v>2.7231597013403874E-3</v>
      </c>
      <c r="D143" s="44">
        <v>1.403936468056787</v>
      </c>
      <c r="E143" s="63">
        <v>0.17133267761225873</v>
      </c>
      <c r="F143" s="44">
        <v>-1.7549965674202562E-3</v>
      </c>
      <c r="G143" s="44">
        <v>9.4012829935290528E-3</v>
      </c>
      <c r="H143" s="44">
        <v>-1.7549965674202562E-3</v>
      </c>
      <c r="I143" s="44"/>
      <c r="J143" s="44"/>
      <c r="K143" s="44">
        <v>9.4012829935290528E-3</v>
      </c>
    </row>
    <row r="147" spans="1:22" x14ac:dyDescent="0.3">
      <c r="A147" s="52" t="s">
        <v>213</v>
      </c>
      <c r="L147" s="52" t="s">
        <v>224</v>
      </c>
    </row>
    <row r="148" spans="1:22" x14ac:dyDescent="0.3">
      <c r="L148" s="67"/>
      <c r="M148" s="67"/>
      <c r="N148" s="67"/>
      <c r="O148" s="67"/>
      <c r="P148" s="67"/>
      <c r="Q148" s="67"/>
      <c r="R148" s="67"/>
      <c r="S148" s="67"/>
      <c r="T148" s="67"/>
      <c r="U148" s="67"/>
      <c r="V148" s="67"/>
    </row>
    <row r="149" spans="1:22" x14ac:dyDescent="0.3">
      <c r="A149" t="s">
        <v>86</v>
      </c>
      <c r="L149" t="s">
        <v>86</v>
      </c>
      <c r="U149" s="67"/>
      <c r="V149" s="67"/>
    </row>
    <row r="150" spans="1:22" ht="15" thickBot="1" x14ac:dyDescent="0.35">
      <c r="U150" s="67"/>
      <c r="V150" s="67"/>
    </row>
    <row r="151" spans="1:22" x14ac:dyDescent="0.3">
      <c r="A151" s="46" t="s">
        <v>87</v>
      </c>
      <c r="B151" s="46"/>
      <c r="L151" s="46" t="s">
        <v>87</v>
      </c>
      <c r="M151" s="46"/>
      <c r="U151" s="67"/>
      <c r="V151" s="67"/>
    </row>
    <row r="152" spans="1:22" x14ac:dyDescent="0.3">
      <c r="A152" t="s">
        <v>88</v>
      </c>
      <c r="B152">
        <v>0.74480905334571723</v>
      </c>
      <c r="L152" t="s">
        <v>88</v>
      </c>
      <c r="M152">
        <v>0.71697868480860172</v>
      </c>
      <c r="U152" s="67"/>
      <c r="V152" s="67"/>
    </row>
    <row r="153" spans="1:22" x14ac:dyDescent="0.3">
      <c r="A153" t="s">
        <v>89</v>
      </c>
      <c r="B153" s="17">
        <v>0.55474052594574341</v>
      </c>
      <c r="L153" t="s">
        <v>89</v>
      </c>
      <c r="M153" s="17">
        <v>0.51405843446987232</v>
      </c>
      <c r="U153" s="67"/>
      <c r="V153" s="67"/>
    </row>
    <row r="154" spans="1:22" x14ac:dyDescent="0.3">
      <c r="A154" t="s">
        <v>90</v>
      </c>
      <c r="B154">
        <v>0.50336443278563681</v>
      </c>
      <c r="L154" t="s">
        <v>90</v>
      </c>
      <c r="M154">
        <v>0.46006492718874703</v>
      </c>
      <c r="U154" s="67"/>
      <c r="V154" s="67"/>
    </row>
    <row r="155" spans="1:22" x14ac:dyDescent="0.3">
      <c r="A155" t="s">
        <v>91</v>
      </c>
      <c r="B155">
        <v>45.904678995424973</v>
      </c>
      <c r="L155" t="s">
        <v>91</v>
      </c>
      <c r="M155">
        <v>48.760378216146464</v>
      </c>
      <c r="U155" s="67"/>
      <c r="V155" s="67"/>
    </row>
    <row r="156" spans="1:22" ht="15" thickBot="1" x14ac:dyDescent="0.35">
      <c r="A156" s="44" t="s">
        <v>92</v>
      </c>
      <c r="B156" s="44">
        <v>30</v>
      </c>
      <c r="L156" s="44" t="s">
        <v>92</v>
      </c>
      <c r="M156" s="44">
        <v>31</v>
      </c>
      <c r="U156" s="67"/>
      <c r="V156" s="67"/>
    </row>
    <row r="157" spans="1:22" x14ac:dyDescent="0.3">
      <c r="U157" s="67"/>
      <c r="V157" s="67"/>
    </row>
    <row r="158" spans="1:22" ht="15" thickBot="1" x14ac:dyDescent="0.35">
      <c r="A158" t="s">
        <v>93</v>
      </c>
      <c r="L158" t="s">
        <v>93</v>
      </c>
      <c r="U158" s="67"/>
      <c r="V158" s="67"/>
    </row>
    <row r="159" spans="1:22" x14ac:dyDescent="0.3">
      <c r="A159" s="45"/>
      <c r="B159" s="45" t="s">
        <v>98</v>
      </c>
      <c r="C159" s="45" t="s">
        <v>99</v>
      </c>
      <c r="D159" s="45" t="s">
        <v>100</v>
      </c>
      <c r="E159" s="45" t="s">
        <v>101</v>
      </c>
      <c r="F159" s="45" t="s">
        <v>102</v>
      </c>
      <c r="L159" s="45"/>
      <c r="M159" s="45" t="s">
        <v>98</v>
      </c>
      <c r="N159" s="45" t="s">
        <v>99</v>
      </c>
      <c r="O159" s="45" t="s">
        <v>100</v>
      </c>
      <c r="P159" s="45" t="s">
        <v>101</v>
      </c>
      <c r="Q159" s="45" t="s">
        <v>102</v>
      </c>
      <c r="U159" s="67"/>
      <c r="V159" s="67"/>
    </row>
    <row r="160" spans="1:22" x14ac:dyDescent="0.3">
      <c r="A160" t="s">
        <v>94</v>
      </c>
      <c r="B160">
        <v>3</v>
      </c>
      <c r="C160">
        <v>68259.638271168369</v>
      </c>
      <c r="D160">
        <v>22753.212757056124</v>
      </c>
      <c r="E160">
        <v>10.79763936539454</v>
      </c>
      <c r="F160" s="17">
        <v>8.6622499508387911E-5</v>
      </c>
      <c r="L160" t="s">
        <v>94</v>
      </c>
      <c r="M160">
        <v>3</v>
      </c>
      <c r="N160">
        <v>67908.843776605136</v>
      </c>
      <c r="O160">
        <v>22636.281258868377</v>
      </c>
      <c r="P160">
        <v>9.5207453702414586</v>
      </c>
      <c r="Q160" s="17">
        <v>1.8506789006283826E-4</v>
      </c>
      <c r="U160" s="67"/>
      <c r="V160" s="67"/>
    </row>
    <row r="161" spans="1:22" x14ac:dyDescent="0.3">
      <c r="A161" t="s">
        <v>95</v>
      </c>
      <c r="B161">
        <v>26</v>
      </c>
      <c r="C161">
        <v>54788.228395498285</v>
      </c>
      <c r="D161">
        <v>2107.239553673011</v>
      </c>
      <c r="L161" t="s">
        <v>95</v>
      </c>
      <c r="M161">
        <v>27</v>
      </c>
      <c r="N161">
        <v>64194.511062104561</v>
      </c>
      <c r="O161">
        <v>2377.5744837816505</v>
      </c>
      <c r="U161" s="67"/>
      <c r="V161" s="67"/>
    </row>
    <row r="162" spans="1:22" ht="15" thickBot="1" x14ac:dyDescent="0.35">
      <c r="A162" s="44" t="s">
        <v>96</v>
      </c>
      <c r="B162" s="44">
        <v>29</v>
      </c>
      <c r="C162" s="44">
        <v>123047.86666666665</v>
      </c>
      <c r="D162" s="44"/>
      <c r="E162" s="44"/>
      <c r="F162" s="44"/>
      <c r="L162" s="44" t="s">
        <v>96</v>
      </c>
      <c r="M162" s="44">
        <v>30</v>
      </c>
      <c r="N162" s="44">
        <v>132103.3548387097</v>
      </c>
      <c r="O162" s="44"/>
      <c r="P162" s="44"/>
      <c r="Q162" s="44"/>
      <c r="U162" s="67"/>
      <c r="V162" s="67"/>
    </row>
    <row r="163" spans="1:22" ht="15" thickBot="1" x14ac:dyDescent="0.35">
      <c r="U163" s="67"/>
      <c r="V163" s="67"/>
    </row>
    <row r="164" spans="1:22" x14ac:dyDescent="0.3">
      <c r="A164" s="45"/>
      <c r="B164" s="45" t="s">
        <v>103</v>
      </c>
      <c r="C164" s="45" t="s">
        <v>91</v>
      </c>
      <c r="D164" s="45" t="s">
        <v>104</v>
      </c>
      <c r="E164" s="45" t="s">
        <v>105</v>
      </c>
      <c r="F164" s="45" t="s">
        <v>106</v>
      </c>
      <c r="G164" s="45" t="s">
        <v>107</v>
      </c>
      <c r="H164" s="45" t="s">
        <v>108</v>
      </c>
      <c r="I164" s="45" t="s">
        <v>109</v>
      </c>
      <c r="L164" s="45"/>
      <c r="M164" s="45" t="s">
        <v>103</v>
      </c>
      <c r="N164" s="45" t="s">
        <v>91</v>
      </c>
      <c r="O164" s="45" t="s">
        <v>104</v>
      </c>
      <c r="P164" s="45" t="s">
        <v>105</v>
      </c>
      <c r="Q164" s="45" t="s">
        <v>106</v>
      </c>
      <c r="R164" s="45" t="s">
        <v>107</v>
      </c>
      <c r="U164" s="67"/>
      <c r="V164" s="67"/>
    </row>
    <row r="165" spans="1:22" x14ac:dyDescent="0.3">
      <c r="A165" t="s">
        <v>97</v>
      </c>
      <c r="B165">
        <v>173.20696625815191</v>
      </c>
      <c r="C165">
        <v>69.21140068705138</v>
      </c>
      <c r="D165">
        <v>2.5025785425342049</v>
      </c>
      <c r="E165">
        <v>1.8946566299218665E-2</v>
      </c>
      <c r="F165">
        <v>30.940894656210219</v>
      </c>
      <c r="G165">
        <v>315.4730378600936</v>
      </c>
      <c r="H165">
        <v>30.940894656210219</v>
      </c>
      <c r="I165">
        <v>315.4730378600936</v>
      </c>
      <c r="L165" t="s">
        <v>97</v>
      </c>
      <c r="M165" s="118">
        <v>91.576989062398837</v>
      </c>
      <c r="N165" s="118">
        <v>72.566952776300056</v>
      </c>
      <c r="O165" s="118">
        <v>1.2619654754513454</v>
      </c>
      <c r="P165" s="118">
        <v>0.21775416332998526</v>
      </c>
      <c r="Q165" s="118">
        <v>-57.318099131997428</v>
      </c>
      <c r="R165" s="118">
        <v>240.4720772567951</v>
      </c>
      <c r="U165" s="67"/>
      <c r="V165" s="67"/>
    </row>
    <row r="166" spans="1:22" x14ac:dyDescent="0.3">
      <c r="A166" t="s">
        <v>112</v>
      </c>
      <c r="B166">
        <v>-2.2156932562256964E-2</v>
      </c>
      <c r="C166">
        <v>2.5732101817926775E-2</v>
      </c>
      <c r="D166">
        <v>-0.86106190310582797</v>
      </c>
      <c r="E166" s="59">
        <v>0.39707546735179688</v>
      </c>
      <c r="F166">
        <v>-7.5050025367161238E-2</v>
      </c>
      <c r="G166">
        <v>3.0736160242647314E-2</v>
      </c>
      <c r="H166">
        <v>-7.5050025367161238E-2</v>
      </c>
      <c r="I166">
        <v>3.0736160242647314E-2</v>
      </c>
      <c r="L166" t="s">
        <v>112</v>
      </c>
      <c r="M166" s="118">
        <v>-1.8219351212062931E-2</v>
      </c>
      <c r="N166" s="118">
        <v>2.7330617331637864E-2</v>
      </c>
      <c r="O166" s="118">
        <v>-0.666627869798325</v>
      </c>
      <c r="P166" s="131">
        <v>0.5106666910998432</v>
      </c>
      <c r="Q166" s="118">
        <v>-7.4297145887362498E-2</v>
      </c>
      <c r="R166" s="118">
        <v>3.7858443463236642E-2</v>
      </c>
      <c r="U166" s="67"/>
      <c r="V166" s="67"/>
    </row>
    <row r="167" spans="1:22" x14ac:dyDescent="0.3">
      <c r="A167" t="s">
        <v>27</v>
      </c>
      <c r="B167">
        <v>4.4282067661419865E-2</v>
      </c>
      <c r="C167">
        <v>4.2687474724078148E-2</v>
      </c>
      <c r="D167">
        <v>1.0373550543256258</v>
      </c>
      <c r="E167" s="59">
        <v>0.309122376218263</v>
      </c>
      <c r="F167">
        <v>-4.3463293295246321E-2</v>
      </c>
      <c r="G167">
        <v>0.13202742861808606</v>
      </c>
      <c r="H167">
        <v>-4.3463293295246321E-2</v>
      </c>
      <c r="I167">
        <v>0.13202742861808606</v>
      </c>
      <c r="L167" t="s">
        <v>27</v>
      </c>
      <c r="M167" s="118">
        <v>9.8497039287647345E-2</v>
      </c>
      <c r="N167" s="118">
        <v>4.3611465301293978E-2</v>
      </c>
      <c r="O167" s="118">
        <v>2.2585124945280128</v>
      </c>
      <c r="P167" s="118">
        <v>3.2200414101464896E-2</v>
      </c>
      <c r="Q167" s="118">
        <v>9.0137039140312514E-3</v>
      </c>
      <c r="R167" s="118">
        <v>0.18798037466126344</v>
      </c>
      <c r="U167" s="67"/>
      <c r="V167" s="67"/>
    </row>
    <row r="168" spans="1:22" ht="15" thickBot="1" x14ac:dyDescent="0.35">
      <c r="A168" s="44" t="s">
        <v>164</v>
      </c>
      <c r="B168" s="44">
        <v>-14.157740175361198</v>
      </c>
      <c r="C168" s="44">
        <v>3.9346899036011673</v>
      </c>
      <c r="D168" s="44">
        <v>-3.5981844877797191</v>
      </c>
      <c r="E168" s="44">
        <v>1.3206764450112245E-3</v>
      </c>
      <c r="F168" s="44">
        <v>-22.245611104144288</v>
      </c>
      <c r="G168" s="44">
        <v>-6.0698692465781097</v>
      </c>
      <c r="H168" s="44">
        <v>-22.245611104144288</v>
      </c>
      <c r="I168" s="44">
        <v>-6.0698692465781097</v>
      </c>
      <c r="L168" s="44" t="s">
        <v>164</v>
      </c>
      <c r="M168" s="120">
        <v>-9.5202404129185769</v>
      </c>
      <c r="N168" s="120">
        <v>4.1591518315353602</v>
      </c>
      <c r="O168" s="120">
        <v>-2.2889860237211295</v>
      </c>
      <c r="P168" s="120">
        <v>3.0126988900252623E-2</v>
      </c>
      <c r="Q168" s="120">
        <v>-18.054115063537701</v>
      </c>
      <c r="R168" s="120">
        <v>-0.98636576229945128</v>
      </c>
      <c r="U168" s="67"/>
      <c r="V168" s="67"/>
    </row>
    <row r="169" spans="1:22" x14ac:dyDescent="0.3">
      <c r="U169" s="67"/>
      <c r="V169" s="67"/>
    </row>
    <row r="171" spans="1:22" x14ac:dyDescent="0.3">
      <c r="A171" s="52" t="s">
        <v>215</v>
      </c>
    </row>
    <row r="173" spans="1:22" x14ac:dyDescent="0.3">
      <c r="A173" t="s">
        <v>86</v>
      </c>
    </row>
    <row r="174" spans="1:22" ht="15" thickBot="1" x14ac:dyDescent="0.35"/>
    <row r="175" spans="1:22" x14ac:dyDescent="0.3">
      <c r="A175" s="46" t="s">
        <v>87</v>
      </c>
      <c r="B175" s="46"/>
    </row>
    <row r="176" spans="1:22" x14ac:dyDescent="0.3">
      <c r="A176" t="s">
        <v>88</v>
      </c>
      <c r="B176">
        <v>0.586965404463758</v>
      </c>
    </row>
    <row r="177" spans="1:7" x14ac:dyDescent="0.3">
      <c r="A177" t="s">
        <v>89</v>
      </c>
      <c r="B177" s="17">
        <v>0.34452838603730307</v>
      </c>
    </row>
    <row r="178" spans="1:7" x14ac:dyDescent="0.3">
      <c r="A178" t="s">
        <v>90</v>
      </c>
      <c r="B178">
        <v>0.26889704596468417</v>
      </c>
    </row>
    <row r="179" spans="1:7" x14ac:dyDescent="0.3">
      <c r="A179" t="s">
        <v>91</v>
      </c>
      <c r="B179">
        <v>0.80619753857954013</v>
      </c>
    </row>
    <row r="180" spans="1:7" ht="15" thickBot="1" x14ac:dyDescent="0.35">
      <c r="A180" s="44" t="s">
        <v>92</v>
      </c>
      <c r="B180" s="44">
        <v>30</v>
      </c>
    </row>
    <row r="182" spans="1:7" ht="15" thickBot="1" x14ac:dyDescent="0.35">
      <c r="A182" t="s">
        <v>93</v>
      </c>
    </row>
    <row r="183" spans="1:7" x14ac:dyDescent="0.3">
      <c r="A183" s="45"/>
      <c r="B183" s="45" t="s">
        <v>98</v>
      </c>
      <c r="C183" s="45" t="s">
        <v>99</v>
      </c>
      <c r="D183" s="45" t="s">
        <v>100</v>
      </c>
      <c r="E183" s="45" t="s">
        <v>101</v>
      </c>
      <c r="F183" s="45" t="s">
        <v>102</v>
      </c>
    </row>
    <row r="184" spans="1:7" x14ac:dyDescent="0.3">
      <c r="A184" t="s">
        <v>94</v>
      </c>
      <c r="B184">
        <v>3</v>
      </c>
      <c r="C184">
        <v>8.8823402341922169</v>
      </c>
      <c r="D184">
        <v>2.9607800780640723</v>
      </c>
      <c r="E184">
        <v>4.5553653512749817</v>
      </c>
      <c r="F184" s="17">
        <v>1.077699979056212E-2</v>
      </c>
    </row>
    <row r="185" spans="1:7" x14ac:dyDescent="0.3">
      <c r="A185" t="s">
        <v>95</v>
      </c>
      <c r="B185">
        <v>26</v>
      </c>
      <c r="C185">
        <v>16.898816251504439</v>
      </c>
      <c r="D185">
        <v>0.64995447121170913</v>
      </c>
    </row>
    <row r="186" spans="1:7" ht="15" thickBot="1" x14ac:dyDescent="0.35">
      <c r="A186" s="44" t="s">
        <v>96</v>
      </c>
      <c r="B186" s="44">
        <v>29</v>
      </c>
      <c r="C186" s="44">
        <v>25.781156485696656</v>
      </c>
      <c r="D186" s="44"/>
      <c r="E186" s="44"/>
      <c r="F186" s="44"/>
    </row>
    <row r="187" spans="1:7" ht="15" thickBot="1" x14ac:dyDescent="0.35"/>
    <row r="188" spans="1:7" x14ac:dyDescent="0.3">
      <c r="A188" s="45"/>
      <c r="B188" s="45" t="s">
        <v>103</v>
      </c>
      <c r="C188" s="45" t="s">
        <v>91</v>
      </c>
      <c r="D188" s="45" t="s">
        <v>104</v>
      </c>
      <c r="E188" s="45" t="s">
        <v>105</v>
      </c>
      <c r="F188" s="45" t="s">
        <v>106</v>
      </c>
      <c r="G188" s="45" t="s">
        <v>107</v>
      </c>
    </row>
    <row r="189" spans="1:7" x14ac:dyDescent="0.3">
      <c r="A189" t="s">
        <v>97</v>
      </c>
      <c r="B189" s="118">
        <v>1.9169981515282857</v>
      </c>
      <c r="C189" s="118">
        <v>1.1252313043148101</v>
      </c>
      <c r="D189" s="118">
        <v>1.7036480803345657</v>
      </c>
      <c r="E189" s="118">
        <v>0.10037242965876005</v>
      </c>
      <c r="F189" s="118">
        <v>-0.395947919773324</v>
      </c>
      <c r="G189" s="118">
        <v>4.2299442228298956</v>
      </c>
    </row>
    <row r="190" spans="1:7" x14ac:dyDescent="0.3">
      <c r="A190" t="s">
        <v>112</v>
      </c>
      <c r="B190" s="118">
        <v>-1.8118751753912711E-4</v>
      </c>
      <c r="C190" s="118">
        <v>4.5542513973458179E-4</v>
      </c>
      <c r="D190" s="118">
        <v>-0.39784259086953738</v>
      </c>
      <c r="E190" s="131">
        <v>0.69399403139991644</v>
      </c>
      <c r="F190" s="118">
        <v>-1.1173272993616041E-3</v>
      </c>
      <c r="G190" s="118">
        <v>7.5495226428334979E-4</v>
      </c>
    </row>
    <row r="191" spans="1:7" x14ac:dyDescent="0.3">
      <c r="A191" t="s">
        <v>61</v>
      </c>
      <c r="B191" s="118">
        <v>6.6587037579868085E-4</v>
      </c>
      <c r="C191" s="118">
        <v>2.7504503963736997E-3</v>
      </c>
      <c r="D191" s="118">
        <v>0.24209503166339236</v>
      </c>
      <c r="E191" s="131">
        <v>0.81060594599470681</v>
      </c>
      <c r="F191" s="118">
        <v>-4.9877613834744174E-3</v>
      </c>
      <c r="G191" s="118">
        <v>6.3195021350717796E-3</v>
      </c>
    </row>
    <row r="192" spans="1:7" ht="15" thickBot="1" x14ac:dyDescent="0.35">
      <c r="A192" s="44" t="s">
        <v>164</v>
      </c>
      <c r="B192" s="120">
        <v>-0.18082335525286325</v>
      </c>
      <c r="C192" s="120">
        <v>6.5601071715770523E-2</v>
      </c>
      <c r="D192" s="120">
        <v>-2.7564085543650232</v>
      </c>
      <c r="E192" s="120">
        <v>1.0540047110747316E-2</v>
      </c>
      <c r="F192" s="120">
        <v>-0.31566828937115188</v>
      </c>
      <c r="G192" s="120">
        <v>-4.5978421134574621E-2</v>
      </c>
    </row>
  </sheetData>
  <conditionalFormatting sqref="M21:M26">
    <cfRule type="colorScale" priority="3">
      <colorScale>
        <cfvo type="min"/>
        <cfvo type="percentile" val="50"/>
        <cfvo type="max"/>
        <color rgb="FFF8696B"/>
        <color rgb="FFFFEB84"/>
        <color rgb="FF63BE7B"/>
      </colorScale>
    </cfRule>
  </conditionalFormatting>
  <conditionalFormatting sqref="M34:M39">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0B09F-6AD2-4760-A233-4459973FC1EE}">
  <sheetPr codeName="Sheet8"/>
  <dimension ref="A1:N109"/>
  <sheetViews>
    <sheetView topLeftCell="A86" workbookViewId="0">
      <selection activeCell="J100" sqref="J100"/>
    </sheetView>
  </sheetViews>
  <sheetFormatPr defaultRowHeight="13.8" x14ac:dyDescent="0.25"/>
  <cols>
    <col min="1" max="11" width="8.88671875" style="67"/>
    <col min="12" max="12" width="20.21875" style="67" bestFit="1" customWidth="1"/>
    <col min="13" max="16384" width="8.88671875" style="67"/>
  </cols>
  <sheetData>
    <row r="1" spans="1:10" ht="52.8" x14ac:dyDescent="0.25">
      <c r="A1" s="90" t="s">
        <v>26</v>
      </c>
      <c r="B1" s="90" t="s">
        <v>28</v>
      </c>
      <c r="C1" s="90" t="s">
        <v>112</v>
      </c>
      <c r="D1" s="90" t="s">
        <v>27</v>
      </c>
      <c r="E1" s="90" t="s">
        <v>164</v>
      </c>
      <c r="F1" s="90" t="s">
        <v>62</v>
      </c>
      <c r="G1" s="90" t="s">
        <v>112</v>
      </c>
      <c r="H1" s="90" t="s">
        <v>61</v>
      </c>
      <c r="I1" s="90" t="s">
        <v>164</v>
      </c>
      <c r="J1" s="90"/>
    </row>
    <row r="2" spans="1:10" x14ac:dyDescent="0.25">
      <c r="A2" s="126" t="s">
        <v>32</v>
      </c>
      <c r="C2" s="67">
        <v>261.91050841788382</v>
      </c>
      <c r="D2" s="127">
        <v>146</v>
      </c>
      <c r="E2" s="67">
        <v>6.4158330000000001</v>
      </c>
      <c r="G2" s="67">
        <v>261.91050841788382</v>
      </c>
      <c r="H2" s="128">
        <v>7.7547199999999998</v>
      </c>
      <c r="I2" s="67">
        <v>6.4158330000000001</v>
      </c>
    </row>
    <row r="3" spans="1:10" x14ac:dyDescent="0.25">
      <c r="A3" s="126" t="s">
        <v>33</v>
      </c>
      <c r="C3" s="67">
        <v>258.33670580899928</v>
      </c>
      <c r="D3" s="127">
        <v>237</v>
      </c>
      <c r="E3" s="67">
        <v>7.2183330000000003</v>
      </c>
      <c r="G3" s="67">
        <v>258.33670580899928</v>
      </c>
      <c r="H3" s="128">
        <v>10.92666</v>
      </c>
      <c r="I3" s="67">
        <v>7.2183330000000003</v>
      </c>
    </row>
    <row r="4" spans="1:10" x14ac:dyDescent="0.25">
      <c r="A4" s="126" t="s">
        <v>34</v>
      </c>
      <c r="B4" s="67">
        <v>10</v>
      </c>
      <c r="C4" s="67">
        <v>318.33051192060992</v>
      </c>
      <c r="D4" s="127">
        <v>292</v>
      </c>
      <c r="E4" s="67">
        <v>8.9208339999999993</v>
      </c>
      <c r="F4" s="67">
        <v>2.5000000000000001E-3</v>
      </c>
      <c r="G4" s="67">
        <v>318.33051192060992</v>
      </c>
      <c r="H4" s="128">
        <v>21.429349999999999</v>
      </c>
      <c r="I4" s="67">
        <v>8.9208339999999993</v>
      </c>
    </row>
    <row r="5" spans="1:10" x14ac:dyDescent="0.25">
      <c r="A5" s="126" t="s">
        <v>0</v>
      </c>
      <c r="B5" s="67">
        <v>8</v>
      </c>
      <c r="C5" s="67">
        <v>327.5003276756247</v>
      </c>
      <c r="D5" s="127">
        <v>564</v>
      </c>
      <c r="E5" s="67">
        <v>8.7391660000000009</v>
      </c>
      <c r="F5" s="67">
        <v>1.0359999999999999E-2</v>
      </c>
      <c r="G5" s="67">
        <v>327.5003276756247</v>
      </c>
      <c r="H5" s="128">
        <v>10.26577</v>
      </c>
      <c r="I5" s="67">
        <v>8.7391660000000009</v>
      </c>
    </row>
    <row r="6" spans="1:10" x14ac:dyDescent="0.25">
      <c r="A6" s="126" t="s">
        <v>1</v>
      </c>
      <c r="B6" s="67">
        <v>6</v>
      </c>
      <c r="C6" s="67">
        <v>362.96287218045109</v>
      </c>
      <c r="D6" s="127">
        <v>480</v>
      </c>
      <c r="E6" s="67">
        <v>8.1024999999999991</v>
      </c>
      <c r="F6" s="67">
        <v>1.8100000000000002E-2</v>
      </c>
      <c r="G6" s="67">
        <v>362.96287218045109</v>
      </c>
      <c r="H6" s="128">
        <v>22.037800000000001</v>
      </c>
      <c r="I6" s="67">
        <v>8.1024999999999991</v>
      </c>
    </row>
    <row r="7" spans="1:10" x14ac:dyDescent="0.25">
      <c r="A7" s="126" t="s">
        <v>2</v>
      </c>
      <c r="B7" s="67">
        <v>10</v>
      </c>
      <c r="C7" s="67">
        <v>353.55016967252021</v>
      </c>
      <c r="D7" s="127">
        <v>439</v>
      </c>
      <c r="E7" s="67">
        <v>6.359083</v>
      </c>
      <c r="F7" s="67">
        <v>1.0749999999999999E-2</v>
      </c>
      <c r="G7" s="67">
        <v>353.55016967252021</v>
      </c>
      <c r="H7" s="128">
        <v>14.850099999999999</v>
      </c>
      <c r="I7" s="67">
        <v>6.359083</v>
      </c>
    </row>
    <row r="8" spans="1:10" x14ac:dyDescent="0.25">
      <c r="A8" s="126" t="s">
        <v>3</v>
      </c>
      <c r="B8" s="67">
        <v>4</v>
      </c>
      <c r="C8" s="67">
        <v>379.1302603220729</v>
      </c>
      <c r="D8" s="127">
        <v>481</v>
      </c>
      <c r="E8" s="67">
        <v>6.8632499999999999</v>
      </c>
      <c r="F8" s="67">
        <v>5.0000000000000001E-3</v>
      </c>
      <c r="G8" s="67">
        <v>379.1302603220729</v>
      </c>
      <c r="H8" s="128">
        <v>5.2886199999999999</v>
      </c>
      <c r="I8" s="67">
        <v>6.8632499999999999</v>
      </c>
    </row>
    <row r="9" spans="1:10" x14ac:dyDescent="0.25">
      <c r="A9" s="126" t="s">
        <v>4</v>
      </c>
      <c r="B9" s="67">
        <v>30</v>
      </c>
      <c r="C9" s="67">
        <v>452.30167444413939</v>
      </c>
      <c r="D9" s="127">
        <v>531</v>
      </c>
      <c r="E9" s="67">
        <v>6.899667</v>
      </c>
      <c r="F9" s="67">
        <v>2.7820000000000001E-2</v>
      </c>
      <c r="G9" s="67">
        <v>452.30167444413939</v>
      </c>
      <c r="H9" s="128">
        <v>17.556650000000001</v>
      </c>
      <c r="I9" s="67">
        <v>6.899667</v>
      </c>
    </row>
    <row r="10" spans="1:10" x14ac:dyDescent="0.25">
      <c r="A10" s="126" t="s">
        <v>5</v>
      </c>
      <c r="B10" s="67">
        <v>42</v>
      </c>
      <c r="C10" s="67">
        <v>450.49019607843132</v>
      </c>
      <c r="D10" s="127">
        <v>618</v>
      </c>
      <c r="E10" s="67">
        <v>6.1499170000000003</v>
      </c>
      <c r="F10" s="67">
        <v>0.10620000000000002</v>
      </c>
      <c r="G10" s="67">
        <v>450.49019607843132</v>
      </c>
      <c r="H10" s="128">
        <v>27.961349999999999</v>
      </c>
      <c r="I10" s="67">
        <v>6.1499170000000003</v>
      </c>
    </row>
    <row r="11" spans="1:10" x14ac:dyDescent="0.25">
      <c r="A11" s="126" t="s">
        <v>6</v>
      </c>
      <c r="B11" s="67">
        <v>22</v>
      </c>
      <c r="C11" s="67">
        <v>416.81274000451776</v>
      </c>
      <c r="D11" s="127">
        <v>624</v>
      </c>
      <c r="E11" s="67">
        <v>5.5771670000000002</v>
      </c>
      <c r="F11" s="67">
        <v>6.8669999999999995E-2</v>
      </c>
      <c r="G11" s="67">
        <v>416.81274000451776</v>
      </c>
      <c r="H11" s="128">
        <v>42.415109999999999</v>
      </c>
      <c r="I11" s="67">
        <v>5.5771670000000002</v>
      </c>
    </row>
    <row r="12" spans="1:10" x14ac:dyDescent="0.25">
      <c r="A12" s="126" t="s">
        <v>7</v>
      </c>
      <c r="B12" s="67">
        <v>56</v>
      </c>
      <c r="C12" s="67">
        <v>438.00822039546767</v>
      </c>
      <c r="D12" s="127">
        <v>833</v>
      </c>
      <c r="E12" s="67">
        <v>4.6316670000000002</v>
      </c>
      <c r="F12" s="67">
        <v>0.38156000000000001</v>
      </c>
      <c r="G12" s="67">
        <v>438.00822039546767</v>
      </c>
      <c r="H12" s="128">
        <v>86.843649999999997</v>
      </c>
      <c r="I12" s="67">
        <v>4.6316670000000002</v>
      </c>
    </row>
    <row r="13" spans="1:10" x14ac:dyDescent="0.25">
      <c r="A13" s="126" t="s">
        <v>8</v>
      </c>
      <c r="B13" s="67">
        <v>128</v>
      </c>
      <c r="C13" s="67">
        <v>447.04952304980793</v>
      </c>
      <c r="D13" s="127">
        <v>994</v>
      </c>
      <c r="E13" s="67">
        <v>4.6284999999999998</v>
      </c>
      <c r="F13" s="67">
        <v>0.56023999999999996</v>
      </c>
      <c r="G13" s="67">
        <v>447.04952304980793</v>
      </c>
      <c r="H13" s="128">
        <v>131.61417</v>
      </c>
      <c r="I13" s="67">
        <v>4.6284999999999998</v>
      </c>
    </row>
    <row r="14" spans="1:10" x14ac:dyDescent="0.25">
      <c r="A14" s="126" t="s">
        <v>9</v>
      </c>
      <c r="B14" s="67">
        <v>344</v>
      </c>
      <c r="C14" s="67">
        <v>417.4793374447068</v>
      </c>
      <c r="D14" s="127">
        <v>1169</v>
      </c>
      <c r="E14" s="67">
        <v>5.4033329999999999</v>
      </c>
      <c r="F14" s="67">
        <v>1.7078000000000002</v>
      </c>
      <c r="G14" s="67">
        <v>417.4793374447068</v>
      </c>
      <c r="H14" s="128">
        <v>131.96334999999999</v>
      </c>
      <c r="I14" s="67">
        <v>5.4033329999999999</v>
      </c>
    </row>
    <row r="15" spans="1:10" x14ac:dyDescent="0.25">
      <c r="A15" s="126" t="s">
        <v>10</v>
      </c>
      <c r="B15" s="67">
        <v>180</v>
      </c>
      <c r="C15" s="67">
        <v>431.58685236968557</v>
      </c>
      <c r="D15" s="127">
        <v>848</v>
      </c>
      <c r="E15" s="67">
        <v>4.9569999999999999</v>
      </c>
      <c r="F15" s="67">
        <v>0.67276000000000002</v>
      </c>
      <c r="G15" s="67">
        <v>431.58685236968557</v>
      </c>
      <c r="H15" s="128">
        <v>63.259160000000001</v>
      </c>
      <c r="I15" s="67">
        <v>4.9569999999999999</v>
      </c>
    </row>
    <row r="16" spans="1:10" x14ac:dyDescent="0.25">
      <c r="A16" s="126" t="s">
        <v>11</v>
      </c>
      <c r="B16" s="67">
        <v>132</v>
      </c>
      <c r="C16" s="67">
        <v>473.86198007098125</v>
      </c>
      <c r="D16" s="127">
        <v>639</v>
      </c>
      <c r="E16" s="67">
        <v>4.89025</v>
      </c>
      <c r="F16" s="67">
        <v>0.27273999999999998</v>
      </c>
      <c r="G16" s="67">
        <v>473.86198007098125</v>
      </c>
      <c r="H16" s="128">
        <v>31.50534</v>
      </c>
      <c r="I16" s="67">
        <v>4.89025</v>
      </c>
    </row>
    <row r="17" spans="1:14" x14ac:dyDescent="0.25">
      <c r="A17" s="126" t="s">
        <v>12</v>
      </c>
      <c r="B17" s="67">
        <v>378</v>
      </c>
      <c r="C17" s="67">
        <v>580.07036070195954</v>
      </c>
      <c r="D17" s="127">
        <v>630</v>
      </c>
      <c r="E17" s="67">
        <v>4.1231669999999996</v>
      </c>
      <c r="F17" s="67">
        <v>0.10721</v>
      </c>
      <c r="G17" s="67">
        <v>580.07036070195954</v>
      </c>
      <c r="H17" s="128">
        <v>23.252310000000001</v>
      </c>
      <c r="I17" s="67">
        <v>4.1231669999999996</v>
      </c>
    </row>
    <row r="18" spans="1:14" x14ac:dyDescent="0.25">
      <c r="A18" s="126" t="s">
        <v>13</v>
      </c>
      <c r="B18" s="67">
        <v>330</v>
      </c>
      <c r="C18" s="67">
        <v>658.38008154517547</v>
      </c>
      <c r="D18" s="127">
        <v>734</v>
      </c>
      <c r="E18" s="67">
        <v>4.0949999999999998</v>
      </c>
      <c r="F18" s="67">
        <v>0.92985000000000018</v>
      </c>
      <c r="G18" s="67">
        <v>658.38008154517547</v>
      </c>
      <c r="H18" s="128">
        <v>114.44298999999999</v>
      </c>
      <c r="I18" s="67">
        <v>4.0949999999999998</v>
      </c>
    </row>
    <row r="19" spans="1:14" x14ac:dyDescent="0.25">
      <c r="A19" s="126" t="s">
        <v>14</v>
      </c>
      <c r="B19" s="67">
        <v>280</v>
      </c>
      <c r="C19" s="67">
        <v>685.348181515953</v>
      </c>
      <c r="D19" s="127">
        <v>856</v>
      </c>
      <c r="E19" s="67">
        <v>3.3739170000000001</v>
      </c>
      <c r="F19" s="67">
        <v>0.43126999999999999</v>
      </c>
      <c r="G19" s="67">
        <v>685.348181515953</v>
      </c>
      <c r="H19" s="128">
        <v>78.160089999999997</v>
      </c>
      <c r="I19" s="67">
        <v>3.3739170000000001</v>
      </c>
      <c r="L19" s="69" t="s">
        <v>64</v>
      </c>
    </row>
    <row r="20" spans="1:14" x14ac:dyDescent="0.25">
      <c r="A20" s="126" t="s">
        <v>15</v>
      </c>
      <c r="B20" s="67">
        <v>332</v>
      </c>
      <c r="C20" s="67">
        <v>733.95526989882251</v>
      </c>
      <c r="D20" s="127">
        <v>960</v>
      </c>
      <c r="E20" s="67">
        <v>3.7816670000000001</v>
      </c>
      <c r="F20" s="67">
        <v>1.84782</v>
      </c>
      <c r="G20" s="67">
        <v>733.95526989882251</v>
      </c>
      <c r="H20" s="128">
        <v>136.32024999999999</v>
      </c>
      <c r="I20" s="67">
        <v>3.7816670000000001</v>
      </c>
    </row>
    <row r="21" spans="1:14" x14ac:dyDescent="0.25">
      <c r="A21" s="126" t="s">
        <v>16</v>
      </c>
      <c r="B21" s="67">
        <v>114</v>
      </c>
      <c r="C21" s="67">
        <v>848.55888754117916</v>
      </c>
      <c r="D21" s="127">
        <v>1108</v>
      </c>
      <c r="E21" s="67">
        <v>4.28775</v>
      </c>
      <c r="F21" s="67">
        <v>2.0554800000000002</v>
      </c>
      <c r="G21" s="67">
        <v>848.55888754117916</v>
      </c>
      <c r="H21" s="128">
        <v>394.95521000000002</v>
      </c>
      <c r="I21" s="67">
        <v>4.28775</v>
      </c>
      <c r="L21" s="84" t="s">
        <v>35</v>
      </c>
      <c r="M21" s="85">
        <f>CORREL(D4:D36,B4:B36)</f>
        <v>0.47097240200316853</v>
      </c>
      <c r="N21" s="67" t="str">
        <f>IF(M21&gt;0.7,"Strong Correlation",IF(M21&gt;0.3,"Moderate Correlation",IF(M21&gt;0,"Weak Correlation")))</f>
        <v>Moderate Correlation</v>
      </c>
    </row>
    <row r="22" spans="1:14" x14ac:dyDescent="0.25">
      <c r="A22" s="126" t="s">
        <v>17</v>
      </c>
      <c r="B22" s="67">
        <v>122</v>
      </c>
      <c r="C22" s="67">
        <v>951.86999786406227</v>
      </c>
      <c r="D22" s="127">
        <v>1142</v>
      </c>
      <c r="E22" s="67">
        <v>4.2277500000000003</v>
      </c>
      <c r="F22" s="67">
        <v>0.63296000000000008</v>
      </c>
      <c r="G22" s="67">
        <v>951.86999786406227</v>
      </c>
      <c r="H22" s="128">
        <v>91.915090000000006</v>
      </c>
      <c r="I22" s="67">
        <v>4.2277500000000003</v>
      </c>
      <c r="L22" s="84" t="s">
        <v>36</v>
      </c>
      <c r="M22" s="85">
        <f>CORREL(D3:D35,B4:B36)</f>
        <v>0.43970328040821205</v>
      </c>
      <c r="N22" s="67" t="str">
        <f t="shared" ref="N22:N26" si="0">IF(M22&gt;0.7,"Strong Correlation",IF(M22&gt;0.3,"Moderate Correlation",IF(M22&gt;0,"Weak Correlation")))</f>
        <v>Moderate Correlation</v>
      </c>
    </row>
    <row r="23" spans="1:14" x14ac:dyDescent="0.25">
      <c r="A23" s="126" t="s">
        <v>18</v>
      </c>
      <c r="B23" s="67">
        <v>110</v>
      </c>
      <c r="C23" s="67">
        <v>871.51863804921811</v>
      </c>
      <c r="D23" s="127">
        <v>857</v>
      </c>
      <c r="E23" s="67">
        <v>3.686833</v>
      </c>
      <c r="F23" s="67">
        <v>0.35061999999999999</v>
      </c>
      <c r="G23" s="67">
        <v>871.51863804921811</v>
      </c>
      <c r="H23" s="128">
        <v>67.533289999999994</v>
      </c>
      <c r="I23" s="67">
        <v>3.686833</v>
      </c>
      <c r="L23" s="84" t="s">
        <v>37</v>
      </c>
      <c r="M23" s="85">
        <f>CORREL(D2:D34,B4:B36)</f>
        <v>0.43761335170672933</v>
      </c>
      <c r="N23" s="67" t="str">
        <f t="shared" si="0"/>
        <v>Moderate Correlation</v>
      </c>
    </row>
    <row r="24" spans="1:14" x14ac:dyDescent="0.25">
      <c r="A24" s="126" t="s">
        <v>19</v>
      </c>
      <c r="B24" s="67">
        <v>98</v>
      </c>
      <c r="C24" s="67">
        <v>847.38085901668853</v>
      </c>
      <c r="D24" s="127">
        <v>889</v>
      </c>
      <c r="E24" s="67">
        <v>2.9900829999999998</v>
      </c>
      <c r="F24" s="67">
        <v>0.32568999999999998</v>
      </c>
      <c r="G24" s="67">
        <v>847.38085901668853</v>
      </c>
      <c r="H24" s="128">
        <v>82.109849999999994</v>
      </c>
      <c r="I24" s="67">
        <v>2.9900829999999998</v>
      </c>
      <c r="L24" s="86" t="s">
        <v>38</v>
      </c>
      <c r="M24" s="87">
        <f>CORREL(D2:D33,B5:B36)</f>
        <v>0.55537460324726262</v>
      </c>
      <c r="N24" s="67" t="str">
        <f t="shared" si="0"/>
        <v>Moderate Correlation</v>
      </c>
    </row>
    <row r="25" spans="1:14" x14ac:dyDescent="0.25">
      <c r="A25" s="126" t="s">
        <v>19</v>
      </c>
      <c r="B25" s="67">
        <v>96</v>
      </c>
      <c r="C25" s="67">
        <v>905.27062633269293</v>
      </c>
      <c r="D25" s="127">
        <v>968</v>
      </c>
      <c r="E25" s="67">
        <v>2.9885830000000002</v>
      </c>
      <c r="F25" s="67">
        <v>0.3009</v>
      </c>
      <c r="G25" s="67">
        <v>905.27062633269293</v>
      </c>
      <c r="H25" s="128">
        <v>38.703510000000001</v>
      </c>
      <c r="I25" s="67">
        <v>2.9885830000000002</v>
      </c>
      <c r="L25" s="84" t="s">
        <v>39</v>
      </c>
      <c r="M25" s="85">
        <f>CORREL(D2:D32,B6:B36)</f>
        <v>0.54002957083442404</v>
      </c>
      <c r="N25" s="67" t="str">
        <f t="shared" si="0"/>
        <v>Moderate Correlation</v>
      </c>
    </row>
    <row r="26" spans="1:14" x14ac:dyDescent="0.25">
      <c r="A26" s="126" t="s">
        <v>21</v>
      </c>
      <c r="B26" s="67">
        <v>76</v>
      </c>
      <c r="C26" s="67">
        <v>838.92331991953154</v>
      </c>
      <c r="D26" s="132">
        <v>836</v>
      </c>
      <c r="E26" s="67">
        <v>1.93225</v>
      </c>
      <c r="F26" s="67">
        <v>0.50512999999999997</v>
      </c>
      <c r="G26" s="67">
        <v>838.92331991953154</v>
      </c>
      <c r="H26" s="133">
        <f>63523.78/1000</f>
        <v>63.523780000000002</v>
      </c>
      <c r="I26" s="67">
        <v>1.93225</v>
      </c>
      <c r="L26" s="84" t="s">
        <v>40</v>
      </c>
      <c r="M26" s="85">
        <f>CORREL(D2:D31,B7:B36)</f>
        <v>0.50367309241890523</v>
      </c>
      <c r="N26" s="67" t="str">
        <f t="shared" si="0"/>
        <v>Moderate Correlation</v>
      </c>
    </row>
    <row r="27" spans="1:14" x14ac:dyDescent="0.25">
      <c r="A27" s="126" t="s">
        <v>22</v>
      </c>
      <c r="B27" s="67">
        <v>112</v>
      </c>
      <c r="C27" s="67">
        <v>877.17282453451924</v>
      </c>
      <c r="D27" s="132">
        <v>761</v>
      </c>
      <c r="E27" s="67">
        <v>1.960583</v>
      </c>
      <c r="F27" s="67">
        <v>0.33492</v>
      </c>
      <c r="G27" s="67">
        <v>877.17282453451924</v>
      </c>
      <c r="H27" s="133">
        <f>75862.77/1000</f>
        <v>75.862769999999998</v>
      </c>
      <c r="I27" s="67">
        <v>1.960583</v>
      </c>
    </row>
    <row r="28" spans="1:14" x14ac:dyDescent="0.25">
      <c r="A28" s="126" t="s">
        <v>23</v>
      </c>
      <c r="B28" s="67">
        <v>86</v>
      </c>
      <c r="C28" s="67">
        <v>892.16798671370816</v>
      </c>
      <c r="D28" s="132">
        <v>807</v>
      </c>
      <c r="E28" s="67">
        <v>1.4546669999999999</v>
      </c>
      <c r="F28" s="67">
        <v>1.1141500000000002</v>
      </c>
      <c r="G28" s="67">
        <v>892.16798671370816</v>
      </c>
      <c r="H28" s="133">
        <f>55789.51/1000</f>
        <v>55.78951</v>
      </c>
      <c r="I28" s="67">
        <v>1.4546669999999999</v>
      </c>
    </row>
    <row r="29" spans="1:14" x14ac:dyDescent="0.25">
      <c r="A29" s="126" t="s">
        <v>24</v>
      </c>
      <c r="B29" s="67">
        <v>124</v>
      </c>
      <c r="C29" s="67">
        <v>765.57277063437459</v>
      </c>
      <c r="D29" s="132">
        <v>894</v>
      </c>
      <c r="E29" s="67">
        <v>0.69033330000000004</v>
      </c>
      <c r="F29" s="67">
        <v>1.3629599999999999</v>
      </c>
      <c r="G29" s="67">
        <v>765.57277063437459</v>
      </c>
      <c r="H29" s="133">
        <f>197147.38/1000</f>
        <v>197.14738</v>
      </c>
      <c r="I29" s="67">
        <v>0.69033330000000004</v>
      </c>
      <c r="L29" s="69" t="s">
        <v>63</v>
      </c>
    </row>
    <row r="30" spans="1:14" x14ac:dyDescent="0.25">
      <c r="A30" s="126" t="s">
        <v>25</v>
      </c>
      <c r="B30" s="67">
        <v>168</v>
      </c>
      <c r="C30" s="67">
        <v>784.06043024010148</v>
      </c>
      <c r="D30" s="132">
        <v>1077</v>
      </c>
      <c r="E30" s="67">
        <v>0.29108329999999999</v>
      </c>
      <c r="F30" s="67">
        <v>0.71926999999999996</v>
      </c>
      <c r="G30" s="67">
        <v>784.06043024010148</v>
      </c>
      <c r="H30" s="133">
        <f>94482.3/1000</f>
        <v>94.482300000000009</v>
      </c>
      <c r="I30" s="67">
        <v>0.29108329999999999</v>
      </c>
    </row>
    <row r="31" spans="1:14" x14ac:dyDescent="0.25">
      <c r="A31" s="96">
        <v>2017</v>
      </c>
      <c r="B31" s="67">
        <v>134</v>
      </c>
      <c r="C31" s="67">
        <v>833.86964168706777</v>
      </c>
      <c r="D31" s="125">
        <v>1028</v>
      </c>
      <c r="E31" s="67">
        <v>0.52208330000000003</v>
      </c>
      <c r="F31" s="67">
        <v>1.10616</v>
      </c>
      <c r="G31" s="67">
        <v>833.86964168706777</v>
      </c>
      <c r="H31" s="128">
        <v>88.827169999999995</v>
      </c>
      <c r="I31" s="67">
        <v>0.52208330000000003</v>
      </c>
      <c r="L31" s="86" t="s">
        <v>35</v>
      </c>
      <c r="M31" s="87">
        <f>CORREL(H4:H36,F4:F36)</f>
        <v>0.49108127904748677</v>
      </c>
      <c r="N31" s="67" t="str">
        <f>IF(M31&gt;0.7,"Strong Correlation",IF(M31&gt;0.3,"Moderate Correlation",IF(M31&gt;0,"Weak Correlation")))</f>
        <v>Moderate Correlation</v>
      </c>
    </row>
    <row r="32" spans="1:14" x14ac:dyDescent="0.25">
      <c r="A32" s="96">
        <v>2018</v>
      </c>
      <c r="B32" s="67">
        <v>98</v>
      </c>
      <c r="C32" s="67">
        <v>914.04343817959091</v>
      </c>
      <c r="D32" s="99">
        <v>1228</v>
      </c>
      <c r="E32" s="67">
        <v>0.57691669999999995</v>
      </c>
      <c r="F32" s="67">
        <v>2.0254400000000001</v>
      </c>
      <c r="G32" s="67">
        <v>914.04343817959091</v>
      </c>
      <c r="H32" s="128">
        <v>247.72999999999996</v>
      </c>
      <c r="I32" s="67">
        <v>0.57691669999999995</v>
      </c>
      <c r="L32" s="84" t="s">
        <v>36</v>
      </c>
      <c r="M32" s="85">
        <f>CORREL(H3:H35,F4:F36)</f>
        <v>0.35633500589753986</v>
      </c>
      <c r="N32" s="67" t="str">
        <f t="shared" ref="N32:N36" si="1">IF(M32&gt;0.7,"Strong Correlation",IF(M32&gt;0.3,"Moderate Correlation",IF(M32&gt;0,"Weak Correlation")))</f>
        <v>Moderate Correlation</v>
      </c>
    </row>
    <row r="33" spans="1:14" x14ac:dyDescent="0.25">
      <c r="A33" s="96">
        <v>2019</v>
      </c>
      <c r="B33" s="67">
        <v>126</v>
      </c>
      <c r="C33" s="67">
        <v>910.19434756860971</v>
      </c>
      <c r="D33" s="99">
        <v>1541</v>
      </c>
      <c r="E33" s="67">
        <v>-7.016667E-2</v>
      </c>
      <c r="F33" s="67">
        <v>1.7787599999999999</v>
      </c>
      <c r="G33" s="67">
        <v>910.19434756860971</v>
      </c>
      <c r="H33" s="133">
        <v>152.92340000000002</v>
      </c>
      <c r="I33" s="67">
        <v>-7.016667E-2</v>
      </c>
      <c r="L33" s="84" t="s">
        <v>37</v>
      </c>
      <c r="M33" s="85">
        <f>CORREL(H2:H34,F4:F36)</f>
        <v>0.31834808603471687</v>
      </c>
      <c r="N33" s="67" t="str">
        <f t="shared" si="1"/>
        <v>Moderate Correlation</v>
      </c>
    </row>
    <row r="34" spans="1:14" x14ac:dyDescent="0.25">
      <c r="A34" s="96">
        <v>2020</v>
      </c>
      <c r="B34" s="67">
        <v>142</v>
      </c>
      <c r="C34" s="67">
        <v>909.79346666146557</v>
      </c>
      <c r="D34" s="99">
        <v>1078</v>
      </c>
      <c r="E34" s="67">
        <v>-0.37683329999999998</v>
      </c>
      <c r="F34" s="67">
        <v>2.6464099999999999</v>
      </c>
      <c r="G34" s="67">
        <v>909.79346666146557</v>
      </c>
      <c r="H34" s="133">
        <v>158.32080000000002</v>
      </c>
      <c r="I34" s="67">
        <v>-0.37683329999999998</v>
      </c>
      <c r="L34" s="84" t="s">
        <v>38</v>
      </c>
      <c r="M34" s="85">
        <f>CORREL(H2:H33,F5:F36)</f>
        <v>0.43245058084208943</v>
      </c>
      <c r="N34" s="67" t="str">
        <f t="shared" si="1"/>
        <v>Moderate Correlation</v>
      </c>
    </row>
    <row r="35" spans="1:14" x14ac:dyDescent="0.25">
      <c r="A35" s="96">
        <v>2021</v>
      </c>
      <c r="B35" s="67">
        <v>278</v>
      </c>
      <c r="C35" s="67">
        <v>1011.7988530619992</v>
      </c>
      <c r="D35" s="99">
        <v>1341</v>
      </c>
      <c r="E35" s="67">
        <v>-0.32808330000000002</v>
      </c>
      <c r="F35" s="67">
        <v>11.620509999999999</v>
      </c>
      <c r="G35" s="67">
        <v>1011.7988530619992</v>
      </c>
      <c r="H35" s="133">
        <v>196.30830000000003</v>
      </c>
      <c r="I35" s="67">
        <v>-0.32808330000000002</v>
      </c>
      <c r="L35" s="84" t="s">
        <v>39</v>
      </c>
      <c r="M35" s="85">
        <f>CORREL(H2:H32,F6:F36)</f>
        <v>0.16176646546783485</v>
      </c>
      <c r="N35" s="67" t="str">
        <f t="shared" si="1"/>
        <v>Weak Correlation</v>
      </c>
    </row>
    <row r="36" spans="1:14" x14ac:dyDescent="0.25">
      <c r="A36" s="96">
        <v>2022</v>
      </c>
      <c r="B36" s="67">
        <v>432</v>
      </c>
      <c r="C36" s="67">
        <v>991.11463552918678</v>
      </c>
      <c r="D36" s="99">
        <v>1224</v>
      </c>
      <c r="E36" s="67">
        <v>1.377667</v>
      </c>
      <c r="F36" s="67">
        <v>5.0484200000000001</v>
      </c>
      <c r="G36" s="67">
        <v>991.11463552918678</v>
      </c>
      <c r="H36" s="133">
        <v>129.08150000000001</v>
      </c>
      <c r="I36" s="67">
        <v>1.377667</v>
      </c>
      <c r="L36" s="84" t="s">
        <v>40</v>
      </c>
      <c r="M36" s="85">
        <f>CORREL(H2:H31,F7:F36)</f>
        <v>0.10129244724882379</v>
      </c>
      <c r="N36" s="67" t="str">
        <f t="shared" si="1"/>
        <v>Weak Correlation</v>
      </c>
    </row>
    <row r="63" spans="1:1" x14ac:dyDescent="0.25">
      <c r="A63" s="101" t="s">
        <v>216</v>
      </c>
    </row>
    <row r="65" spans="1:9" x14ac:dyDescent="0.25">
      <c r="A65" s="67" t="s">
        <v>86</v>
      </c>
    </row>
    <row r="66" spans="1:9" ht="14.4" thickBot="1" x14ac:dyDescent="0.3"/>
    <row r="67" spans="1:9" x14ac:dyDescent="0.25">
      <c r="A67" s="68" t="s">
        <v>87</v>
      </c>
      <c r="B67" s="68"/>
    </row>
    <row r="68" spans="1:9" x14ac:dyDescent="0.25">
      <c r="A68" s="67" t="s">
        <v>88</v>
      </c>
      <c r="B68" s="67">
        <v>0.70217165035184326</v>
      </c>
    </row>
    <row r="69" spans="1:9" x14ac:dyDescent="0.25">
      <c r="A69" s="67" t="s">
        <v>89</v>
      </c>
      <c r="B69" s="69">
        <v>0.49304502655783122</v>
      </c>
    </row>
    <row r="70" spans="1:9" x14ac:dyDescent="0.25">
      <c r="A70" s="67" t="s">
        <v>90</v>
      </c>
      <c r="B70" s="67">
        <v>0.438728422260456</v>
      </c>
    </row>
    <row r="71" spans="1:9" x14ac:dyDescent="0.25">
      <c r="A71" s="67" t="s">
        <v>91</v>
      </c>
      <c r="B71" s="67">
        <v>87.864758956458303</v>
      </c>
    </row>
    <row r="72" spans="1:9" ht="14.4" thickBot="1" x14ac:dyDescent="0.3">
      <c r="A72" s="70" t="s">
        <v>92</v>
      </c>
      <c r="B72" s="70">
        <v>32</v>
      </c>
    </row>
    <row r="74" spans="1:9" ht="14.4" thickBot="1" x14ac:dyDescent="0.3">
      <c r="A74" s="67" t="s">
        <v>93</v>
      </c>
    </row>
    <row r="75" spans="1:9" x14ac:dyDescent="0.25">
      <c r="A75" s="71"/>
      <c r="B75" s="71" t="s">
        <v>98</v>
      </c>
      <c r="C75" s="71" t="s">
        <v>99</v>
      </c>
      <c r="D75" s="71" t="s">
        <v>100</v>
      </c>
      <c r="E75" s="71" t="s">
        <v>101</v>
      </c>
      <c r="F75" s="71" t="s">
        <v>102</v>
      </c>
    </row>
    <row r="76" spans="1:9" x14ac:dyDescent="0.25">
      <c r="A76" s="67" t="s">
        <v>94</v>
      </c>
      <c r="B76" s="67">
        <v>3</v>
      </c>
      <c r="C76" s="67">
        <v>210234.83073865747</v>
      </c>
      <c r="D76" s="67">
        <v>70078.27691288582</v>
      </c>
      <c r="E76" s="67">
        <v>9.0772431917592638</v>
      </c>
      <c r="F76" s="69">
        <v>2.3286633838024543E-4</v>
      </c>
    </row>
    <row r="77" spans="1:9" x14ac:dyDescent="0.25">
      <c r="A77" s="67" t="s">
        <v>95</v>
      </c>
      <c r="B77" s="67">
        <v>28</v>
      </c>
      <c r="C77" s="67">
        <v>216166.04426134253</v>
      </c>
      <c r="D77" s="67">
        <v>7720.2158664765184</v>
      </c>
    </row>
    <row r="78" spans="1:9" ht="14.4" thickBot="1" x14ac:dyDescent="0.3">
      <c r="A78" s="70" t="s">
        <v>96</v>
      </c>
      <c r="B78" s="70">
        <v>31</v>
      </c>
      <c r="C78" s="70">
        <v>426400.875</v>
      </c>
      <c r="D78" s="70"/>
      <c r="E78" s="70"/>
      <c r="F78" s="70"/>
    </row>
    <row r="79" spans="1:9" ht="15" thickBot="1" x14ac:dyDescent="0.35">
      <c r="H79"/>
      <c r="I79"/>
    </row>
    <row r="80" spans="1:9" ht="14.4" x14ac:dyDescent="0.3">
      <c r="A80" s="71"/>
      <c r="B80" s="71" t="s">
        <v>103</v>
      </c>
      <c r="C80" s="71" t="s">
        <v>91</v>
      </c>
      <c r="D80" s="71" t="s">
        <v>104</v>
      </c>
      <c r="E80" s="71" t="s">
        <v>105</v>
      </c>
      <c r="F80" s="71" t="s">
        <v>106</v>
      </c>
      <c r="G80" s="71" t="s">
        <v>107</v>
      </c>
      <c r="H80"/>
      <c r="I80"/>
    </row>
    <row r="81" spans="1:9" ht="14.4" x14ac:dyDescent="0.3">
      <c r="A81" s="67" t="s">
        <v>97</v>
      </c>
      <c r="B81" s="75">
        <v>279.12930071852435</v>
      </c>
      <c r="C81" s="75">
        <v>135.47614669703555</v>
      </c>
      <c r="D81" s="75">
        <v>2.0603575428133443</v>
      </c>
      <c r="E81" s="75">
        <v>4.8765960985088258E-2</v>
      </c>
      <c r="F81" s="75">
        <v>1.6189942814165192</v>
      </c>
      <c r="G81" s="75">
        <v>556.63960715563212</v>
      </c>
      <c r="H81"/>
      <c r="I81"/>
    </row>
    <row r="82" spans="1:9" ht="14.4" x14ac:dyDescent="0.3">
      <c r="A82" s="67" t="s">
        <v>112</v>
      </c>
      <c r="B82" s="75">
        <v>-0.42258018912212247</v>
      </c>
      <c r="C82" s="75">
        <v>0.13234541711641956</v>
      </c>
      <c r="D82" s="75">
        <v>-3.1930096132485923</v>
      </c>
      <c r="E82" s="75">
        <v>3.465876019522059E-3</v>
      </c>
      <c r="F82" s="75">
        <v>-0.69367748672726692</v>
      </c>
      <c r="G82" s="75">
        <v>-0.15148289151697802</v>
      </c>
      <c r="H82"/>
      <c r="I82"/>
    </row>
    <row r="83" spans="1:9" ht="14.4" x14ac:dyDescent="0.3">
      <c r="A83" s="67" t="s">
        <v>27</v>
      </c>
      <c r="B83" s="75">
        <v>0.29769499039401764</v>
      </c>
      <c r="C83" s="75">
        <v>8.1481137790714753E-2</v>
      </c>
      <c r="D83" s="75">
        <v>3.6535448382992723</v>
      </c>
      <c r="E83" s="75">
        <v>1.0550463185437357E-3</v>
      </c>
      <c r="F83" s="75">
        <v>0.13078844582191515</v>
      </c>
      <c r="G83" s="75">
        <v>0.46460153496612011</v>
      </c>
      <c r="H83"/>
      <c r="I83"/>
    </row>
    <row r="84" spans="1:9" ht="15" thickBot="1" x14ac:dyDescent="0.35">
      <c r="A84" s="70" t="s">
        <v>164</v>
      </c>
      <c r="B84" s="79">
        <v>-25.753513300541965</v>
      </c>
      <c r="C84" s="79">
        <v>12.480979503991875</v>
      </c>
      <c r="D84" s="79">
        <v>-2.0634208470821576</v>
      </c>
      <c r="E84" s="79">
        <v>4.8454004831974345E-2</v>
      </c>
      <c r="F84" s="79">
        <v>-51.31964085311899</v>
      </c>
      <c r="G84" s="79">
        <v>-0.18738574796493879</v>
      </c>
      <c r="H84"/>
      <c r="I84"/>
    </row>
    <row r="86" spans="1:9" x14ac:dyDescent="0.25">
      <c r="A86" s="101" t="s">
        <v>214</v>
      </c>
    </row>
    <row r="88" spans="1:9" x14ac:dyDescent="0.25">
      <c r="A88" s="67" t="s">
        <v>86</v>
      </c>
    </row>
    <row r="89" spans="1:9" ht="14.4" thickBot="1" x14ac:dyDescent="0.3"/>
    <row r="90" spans="1:9" x14ac:dyDescent="0.25">
      <c r="A90" s="68" t="s">
        <v>87</v>
      </c>
      <c r="B90" s="68"/>
    </row>
    <row r="91" spans="1:9" x14ac:dyDescent="0.25">
      <c r="A91" s="67" t="s">
        <v>88</v>
      </c>
      <c r="B91" s="67">
        <v>0.575765947735845</v>
      </c>
    </row>
    <row r="92" spans="1:9" x14ac:dyDescent="0.25">
      <c r="A92" s="67" t="s">
        <v>89</v>
      </c>
      <c r="B92" s="69">
        <v>0.33150642657215584</v>
      </c>
    </row>
    <row r="93" spans="1:9" x14ac:dyDescent="0.25">
      <c r="A93" s="67" t="s">
        <v>90</v>
      </c>
      <c r="B93" s="67">
        <v>0.26235191897617194</v>
      </c>
    </row>
    <row r="94" spans="1:9" x14ac:dyDescent="0.25">
      <c r="A94" s="67" t="s">
        <v>91</v>
      </c>
      <c r="B94" s="67">
        <v>1.8410693642235769</v>
      </c>
    </row>
    <row r="95" spans="1:9" ht="14.4" thickBot="1" x14ac:dyDescent="0.3">
      <c r="A95" s="70" t="s">
        <v>92</v>
      </c>
      <c r="B95" s="70">
        <v>33</v>
      </c>
    </row>
    <row r="97" spans="1:9" ht="14.4" thickBot="1" x14ac:dyDescent="0.3">
      <c r="A97" s="67" t="s">
        <v>93</v>
      </c>
    </row>
    <row r="98" spans="1:9" x14ac:dyDescent="0.25">
      <c r="A98" s="71"/>
      <c r="B98" s="71" t="s">
        <v>98</v>
      </c>
      <c r="C98" s="71" t="s">
        <v>99</v>
      </c>
      <c r="D98" s="71" t="s">
        <v>100</v>
      </c>
      <c r="E98" s="71" t="s">
        <v>101</v>
      </c>
      <c r="F98" s="71" t="s">
        <v>102</v>
      </c>
    </row>
    <row r="99" spans="1:9" x14ac:dyDescent="0.25">
      <c r="A99" s="67" t="s">
        <v>94</v>
      </c>
      <c r="B99" s="67">
        <v>3</v>
      </c>
      <c r="C99" s="67">
        <v>48.745330133155946</v>
      </c>
      <c r="D99" s="67">
        <v>16.248443377718647</v>
      </c>
      <c r="E99" s="67">
        <v>4.7937067025173627</v>
      </c>
      <c r="F99" s="69">
        <v>7.8387163182025398E-3</v>
      </c>
    </row>
    <row r="100" spans="1:9" x14ac:dyDescent="0.25">
      <c r="A100" s="67" t="s">
        <v>95</v>
      </c>
      <c r="B100" s="67">
        <v>29</v>
      </c>
      <c r="C100" s="67">
        <v>98.296555712595577</v>
      </c>
      <c r="D100" s="67">
        <v>3.3895364038826061</v>
      </c>
    </row>
    <row r="101" spans="1:9" ht="15" thickBot="1" x14ac:dyDescent="0.35">
      <c r="A101" s="70" t="s">
        <v>96</v>
      </c>
      <c r="B101" s="70">
        <v>32</v>
      </c>
      <c r="C101" s="70">
        <v>147.04188584575152</v>
      </c>
      <c r="D101" s="70"/>
      <c r="E101" s="70"/>
      <c r="F101" s="70"/>
      <c r="H101"/>
      <c r="I101"/>
    </row>
    <row r="102" spans="1:9" ht="15" thickBot="1" x14ac:dyDescent="0.35">
      <c r="H102"/>
      <c r="I102"/>
    </row>
    <row r="103" spans="1:9" ht="14.4" x14ac:dyDescent="0.3">
      <c r="A103" s="71"/>
      <c r="B103" s="71" t="s">
        <v>103</v>
      </c>
      <c r="C103" s="71" t="s">
        <v>91</v>
      </c>
      <c r="D103" s="71" t="s">
        <v>104</v>
      </c>
      <c r="E103" s="71" t="s">
        <v>105</v>
      </c>
      <c r="F103" s="71" t="s">
        <v>106</v>
      </c>
      <c r="G103" s="71" t="s">
        <v>107</v>
      </c>
      <c r="H103"/>
      <c r="I103"/>
    </row>
    <row r="104" spans="1:9" ht="14.4" x14ac:dyDescent="0.3">
      <c r="A104" s="67" t="s">
        <v>97</v>
      </c>
      <c r="B104" s="67">
        <v>0.41113381305214325</v>
      </c>
      <c r="C104" s="67">
        <v>2.6498855079882939</v>
      </c>
      <c r="D104" s="67">
        <v>0.15515153836373199</v>
      </c>
      <c r="E104" s="67">
        <v>0.87777671975297278</v>
      </c>
      <c r="F104" s="67">
        <v>-5.0084905761433953</v>
      </c>
      <c r="G104" s="67">
        <v>5.830758202247682</v>
      </c>
      <c r="H104"/>
      <c r="I104"/>
    </row>
    <row r="105" spans="1:9" ht="14.4" x14ac:dyDescent="0.3">
      <c r="A105" s="67" t="s">
        <v>112</v>
      </c>
      <c r="B105" s="67">
        <v>1.1443743529092952E-3</v>
      </c>
      <c r="C105" s="67">
        <v>2.7596272412967501E-3</v>
      </c>
      <c r="D105" s="67">
        <v>0.41468439497341431</v>
      </c>
      <c r="E105" s="129">
        <v>0.68142464608778885</v>
      </c>
      <c r="F105" s="67">
        <v>-4.4996970822277198E-3</v>
      </c>
      <c r="G105" s="67">
        <v>6.7884457880463111E-3</v>
      </c>
      <c r="H105"/>
      <c r="I105"/>
    </row>
    <row r="106" spans="1:9" ht="14.4" x14ac:dyDescent="0.3">
      <c r="A106" s="67" t="s">
        <v>61</v>
      </c>
      <c r="B106" s="67">
        <v>7.9564359214031738E-3</v>
      </c>
      <c r="C106" s="67">
        <v>4.7676365736501487E-3</v>
      </c>
      <c r="D106" s="67">
        <v>1.6688427900266001</v>
      </c>
      <c r="E106" s="129">
        <v>0.10591118900260425</v>
      </c>
      <c r="F106" s="67">
        <v>-1.794475721942114E-3</v>
      </c>
      <c r="G106" s="67">
        <v>1.7707347564748462E-2</v>
      </c>
      <c r="H106"/>
      <c r="I106"/>
    </row>
    <row r="107" spans="1:9" ht="15" thickBot="1" x14ac:dyDescent="0.35">
      <c r="A107" s="70" t="s">
        <v>164</v>
      </c>
      <c r="B107" s="70">
        <v>-0.1969738167052264</v>
      </c>
      <c r="C107" s="70">
        <v>0.24246376617875859</v>
      </c>
      <c r="D107" s="70">
        <v>-0.81238454639859747</v>
      </c>
      <c r="E107" s="102">
        <v>0.42319000218640457</v>
      </c>
      <c r="F107" s="70">
        <v>-0.69286789843715657</v>
      </c>
      <c r="G107" s="70">
        <v>0.29892026502670382</v>
      </c>
      <c r="H107"/>
      <c r="I107"/>
    </row>
    <row r="108" spans="1:9" ht="14.4" x14ac:dyDescent="0.3">
      <c r="H108"/>
      <c r="I108"/>
    </row>
    <row r="109" spans="1:9" ht="14.4" x14ac:dyDescent="0.3">
      <c r="H109"/>
      <c r="I109"/>
    </row>
  </sheetData>
  <conditionalFormatting sqref="M21:M26">
    <cfRule type="colorScale" priority="2">
      <colorScale>
        <cfvo type="min"/>
        <cfvo type="percentile" val="50"/>
        <cfvo type="max"/>
        <color rgb="FFF8696B"/>
        <color rgb="FFFFEB84"/>
        <color rgb="FF63BE7B"/>
      </colorScale>
    </cfRule>
  </conditionalFormatting>
  <conditionalFormatting sqref="M31:M36">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CF45F-F253-4A20-AC5D-41DBAE53C97A}">
  <sheetPr codeName="Sheet9"/>
  <dimension ref="A1:R109"/>
  <sheetViews>
    <sheetView topLeftCell="A86" workbookViewId="0">
      <selection activeCell="B107" sqref="B107"/>
    </sheetView>
  </sheetViews>
  <sheetFormatPr defaultRowHeight="13.8" x14ac:dyDescent="0.25"/>
  <cols>
    <col min="1" max="1" width="8.88671875" style="67"/>
    <col min="2" max="5" width="9" style="67" bestFit="1" customWidth="1"/>
    <col min="6" max="6" width="9.21875" style="67" bestFit="1" customWidth="1"/>
    <col min="7" max="7" width="9" style="67" bestFit="1" customWidth="1"/>
    <col min="8" max="10" width="8.88671875" style="67"/>
    <col min="11" max="11" width="20.21875" style="67" bestFit="1" customWidth="1"/>
    <col min="12" max="16384" width="8.88671875" style="67"/>
  </cols>
  <sheetData>
    <row r="1" spans="1:18" ht="52.8" x14ac:dyDescent="0.25">
      <c r="A1" s="90" t="s">
        <v>26</v>
      </c>
      <c r="B1" s="90" t="s">
        <v>28</v>
      </c>
      <c r="C1" s="90" t="s">
        <v>112</v>
      </c>
      <c r="D1" s="90" t="s">
        <v>27</v>
      </c>
      <c r="E1" s="90" t="s">
        <v>164</v>
      </c>
      <c r="F1" s="90" t="s">
        <v>62</v>
      </c>
      <c r="G1" s="90" t="s">
        <v>112</v>
      </c>
      <c r="H1" s="90" t="s">
        <v>61</v>
      </c>
      <c r="I1" s="90" t="s">
        <v>164</v>
      </c>
      <c r="K1" s="90"/>
      <c r="L1" s="90"/>
      <c r="M1" s="90"/>
      <c r="N1" s="90"/>
      <c r="O1" s="90"/>
      <c r="P1" s="90"/>
      <c r="Q1" s="90"/>
      <c r="R1" s="90"/>
    </row>
    <row r="2" spans="1:18" x14ac:dyDescent="0.25">
      <c r="A2" s="94" t="s">
        <v>32</v>
      </c>
      <c r="C2" s="67">
        <v>3071.683812149658</v>
      </c>
      <c r="D2" s="99">
        <v>182</v>
      </c>
      <c r="G2" s="67">
        <v>3071.683812149658</v>
      </c>
      <c r="H2" s="93">
        <v>17.77</v>
      </c>
    </row>
    <row r="3" spans="1:18" x14ac:dyDescent="0.25">
      <c r="A3" s="94" t="s">
        <v>33</v>
      </c>
      <c r="C3" s="67">
        <v>3054.9137972170283</v>
      </c>
      <c r="D3" s="99">
        <v>297</v>
      </c>
      <c r="E3" s="67">
        <v>5.1272500000000001</v>
      </c>
      <c r="G3" s="67">
        <v>3054.9137972170283</v>
      </c>
      <c r="H3" s="93">
        <v>43.22</v>
      </c>
      <c r="I3" s="67">
        <v>5.1272500000000001</v>
      </c>
    </row>
    <row r="4" spans="1:18" x14ac:dyDescent="0.25">
      <c r="A4" s="94" t="s">
        <v>34</v>
      </c>
      <c r="B4" s="67">
        <v>74</v>
      </c>
      <c r="C4" s="67">
        <v>3132.8176528480417</v>
      </c>
      <c r="D4" s="99">
        <v>462</v>
      </c>
      <c r="E4" s="67">
        <v>6.9599169999999999</v>
      </c>
      <c r="F4" s="67">
        <v>0.1072</v>
      </c>
      <c r="G4" s="67">
        <v>3132.8176528480417</v>
      </c>
      <c r="H4" s="93">
        <v>42.83</v>
      </c>
      <c r="I4" s="67">
        <v>6.9599169999999999</v>
      </c>
    </row>
    <row r="5" spans="1:18" x14ac:dyDescent="0.25">
      <c r="A5" s="94" t="s">
        <v>0</v>
      </c>
      <c r="B5" s="67">
        <v>12</v>
      </c>
      <c r="C5" s="67">
        <v>3584.4209640700697</v>
      </c>
      <c r="D5" s="99">
        <v>362</v>
      </c>
      <c r="E5" s="67">
        <v>6.3366670000000003</v>
      </c>
      <c r="F5" s="67">
        <v>2.4119999999999999E-2</v>
      </c>
      <c r="G5" s="67">
        <v>3584.4209640700697</v>
      </c>
      <c r="H5" s="93">
        <v>8.6</v>
      </c>
      <c r="I5" s="67">
        <v>6.3366670000000003</v>
      </c>
    </row>
    <row r="6" spans="1:18" x14ac:dyDescent="0.25">
      <c r="A6" s="94" t="s">
        <v>1</v>
      </c>
      <c r="B6" s="67">
        <v>2</v>
      </c>
      <c r="C6" s="67">
        <v>3908.8084347052641</v>
      </c>
      <c r="D6" s="99">
        <v>185</v>
      </c>
      <c r="E6" s="67">
        <v>5.3265830000000003</v>
      </c>
      <c r="F6" s="67">
        <v>0.01</v>
      </c>
      <c r="G6" s="67">
        <v>3908.8084347052641</v>
      </c>
      <c r="H6" s="93">
        <v>7.47</v>
      </c>
      <c r="I6" s="67">
        <v>5.3265830000000003</v>
      </c>
    </row>
    <row r="7" spans="1:18" x14ac:dyDescent="0.25">
      <c r="A7" s="94" t="s">
        <v>2</v>
      </c>
      <c r="B7" s="67">
        <v>12</v>
      </c>
      <c r="C7" s="67">
        <v>4454.1444444079034</v>
      </c>
      <c r="D7" s="99">
        <v>145</v>
      </c>
      <c r="E7" s="67">
        <v>4.3209169999999997</v>
      </c>
      <c r="F7" s="67">
        <v>1.2539999999999999E-2</v>
      </c>
      <c r="G7" s="67">
        <v>4454.1444444079034</v>
      </c>
      <c r="H7" s="93">
        <v>7.04</v>
      </c>
      <c r="I7" s="67">
        <v>4.3209169999999997</v>
      </c>
    </row>
    <row r="8" spans="1:18" x14ac:dyDescent="0.25">
      <c r="A8" s="94" t="s">
        <v>3</v>
      </c>
      <c r="B8" s="67">
        <v>26</v>
      </c>
      <c r="C8" s="67">
        <v>4998.7972624432869</v>
      </c>
      <c r="D8" s="99">
        <v>157</v>
      </c>
      <c r="E8" s="67">
        <v>4.3633329999999999</v>
      </c>
      <c r="F8" s="67">
        <v>6.003E-2</v>
      </c>
      <c r="G8" s="67">
        <v>4998.7972624432869</v>
      </c>
      <c r="H8" s="93">
        <v>5.84</v>
      </c>
      <c r="I8" s="67">
        <v>4.3633329999999999</v>
      </c>
    </row>
    <row r="9" spans="1:18" x14ac:dyDescent="0.25">
      <c r="A9" s="94" t="s">
        <v>4</v>
      </c>
      <c r="B9" s="67">
        <v>20</v>
      </c>
      <c r="C9" s="67">
        <v>5545.5648921811462</v>
      </c>
      <c r="D9" s="99">
        <v>180</v>
      </c>
      <c r="E9" s="67">
        <v>3.4434999999999998</v>
      </c>
      <c r="F9" s="67">
        <v>1.5559999999999999E-2</v>
      </c>
      <c r="G9" s="67">
        <v>5545.5648921811462</v>
      </c>
      <c r="H9" s="93">
        <v>44.82</v>
      </c>
      <c r="I9" s="67">
        <v>3.4434999999999998</v>
      </c>
    </row>
    <row r="10" spans="1:18" x14ac:dyDescent="0.25">
      <c r="A10" s="94" t="s">
        <v>5</v>
      </c>
      <c r="B10" s="67">
        <v>202</v>
      </c>
      <c r="C10" s="67">
        <v>4923.393495138771</v>
      </c>
      <c r="D10" s="99">
        <v>487</v>
      </c>
      <c r="E10" s="67">
        <v>3.1015000000000001</v>
      </c>
      <c r="F10" s="67">
        <v>0.16253999999999999</v>
      </c>
      <c r="G10" s="67">
        <v>4923.393495138771</v>
      </c>
      <c r="H10" s="93">
        <v>11.94</v>
      </c>
      <c r="I10" s="67">
        <v>3.1015000000000001</v>
      </c>
    </row>
    <row r="11" spans="1:18" x14ac:dyDescent="0.25">
      <c r="A11" s="94" t="s">
        <v>6</v>
      </c>
      <c r="B11" s="67">
        <v>146</v>
      </c>
      <c r="C11" s="67">
        <v>4492.449998031876</v>
      </c>
      <c r="D11" s="99">
        <v>485</v>
      </c>
      <c r="E11" s="67">
        <v>2.3736670000000002</v>
      </c>
      <c r="F11" s="67">
        <v>6.1829999999999996E-2</v>
      </c>
      <c r="G11" s="67">
        <v>4492.449998031876</v>
      </c>
      <c r="H11" s="93">
        <v>15.96</v>
      </c>
      <c r="I11" s="67">
        <v>2.3736670000000002</v>
      </c>
    </row>
    <row r="12" spans="1:18" x14ac:dyDescent="0.25">
      <c r="A12" s="94" t="s">
        <v>7</v>
      </c>
      <c r="B12" s="67">
        <v>202</v>
      </c>
      <c r="C12" s="67">
        <v>4098.3626886593356</v>
      </c>
      <c r="D12" s="99">
        <v>608</v>
      </c>
      <c r="E12" s="67">
        <v>1.541417</v>
      </c>
      <c r="F12" s="67">
        <v>9.7579999999999986E-2</v>
      </c>
      <c r="G12" s="67">
        <v>4098.3626886593356</v>
      </c>
      <c r="H12" s="93">
        <v>20.74</v>
      </c>
      <c r="I12" s="67">
        <v>1.541417</v>
      </c>
    </row>
    <row r="13" spans="1:18" x14ac:dyDescent="0.25">
      <c r="A13" s="94" t="s">
        <v>8</v>
      </c>
      <c r="B13" s="67">
        <v>214</v>
      </c>
      <c r="C13" s="67">
        <v>4635.9820205649694</v>
      </c>
      <c r="D13" s="99">
        <v>1464</v>
      </c>
      <c r="E13" s="67">
        <v>1.7490000000000001</v>
      </c>
      <c r="F13" s="67">
        <v>0.47726000000000002</v>
      </c>
      <c r="G13" s="67">
        <v>4635.9820205649694</v>
      </c>
      <c r="H13" s="93">
        <v>220.39</v>
      </c>
      <c r="I13" s="67">
        <v>1.7490000000000001</v>
      </c>
    </row>
    <row r="14" spans="1:18" x14ac:dyDescent="0.25">
      <c r="A14" s="94" t="s">
        <v>9</v>
      </c>
      <c r="B14" s="67">
        <v>436</v>
      </c>
      <c r="C14" s="67">
        <v>4968.359152795656</v>
      </c>
      <c r="D14" s="99">
        <v>1824</v>
      </c>
      <c r="E14" s="67">
        <v>1.7444170000000001</v>
      </c>
      <c r="F14" s="67">
        <v>3.1532800000000001</v>
      </c>
      <c r="G14" s="67">
        <v>4968.359152795656</v>
      </c>
      <c r="H14" s="93">
        <v>139.63999999999999</v>
      </c>
      <c r="I14" s="67">
        <v>1.7444170000000001</v>
      </c>
    </row>
    <row r="15" spans="1:18" x14ac:dyDescent="0.25">
      <c r="A15" s="94" t="s">
        <v>10</v>
      </c>
      <c r="B15" s="67">
        <v>76</v>
      </c>
      <c r="C15" s="67">
        <v>4374.709984220015</v>
      </c>
      <c r="D15" s="99">
        <v>1588</v>
      </c>
      <c r="E15" s="67">
        <v>1.319</v>
      </c>
      <c r="F15" s="67">
        <v>1.3285</v>
      </c>
      <c r="G15" s="67">
        <v>4374.709984220015</v>
      </c>
      <c r="H15" s="93">
        <v>65.25</v>
      </c>
      <c r="I15" s="67">
        <v>1.319</v>
      </c>
    </row>
    <row r="16" spans="1:18" x14ac:dyDescent="0.25">
      <c r="A16" s="94" t="s">
        <v>11</v>
      </c>
      <c r="B16" s="67">
        <v>36</v>
      </c>
      <c r="C16" s="67">
        <v>4182.84540648862</v>
      </c>
      <c r="D16" s="99">
        <v>1756</v>
      </c>
      <c r="E16" s="67">
        <v>1.2631669999999999</v>
      </c>
      <c r="F16" s="67">
        <v>0.30232000000000003</v>
      </c>
      <c r="G16" s="67">
        <v>4182.84540648862</v>
      </c>
      <c r="H16" s="93">
        <v>50.5</v>
      </c>
      <c r="I16" s="67">
        <v>1.2631669999999999</v>
      </c>
    </row>
    <row r="17" spans="1:13" x14ac:dyDescent="0.25">
      <c r="A17" s="94" t="s">
        <v>12</v>
      </c>
      <c r="B17" s="67">
        <v>68</v>
      </c>
      <c r="C17" s="67">
        <v>4519.5630421837304</v>
      </c>
      <c r="D17" s="99">
        <v>1976</v>
      </c>
      <c r="E17" s="67">
        <v>1.00325</v>
      </c>
      <c r="F17" s="67">
        <v>0.72903000000000007</v>
      </c>
      <c r="G17" s="67">
        <v>4519.5630421837304</v>
      </c>
      <c r="H17" s="93">
        <v>68.78</v>
      </c>
      <c r="I17" s="67">
        <v>1.00325</v>
      </c>
    </row>
    <row r="18" spans="1:13" x14ac:dyDescent="0.25">
      <c r="A18" s="94" t="s">
        <v>13</v>
      </c>
      <c r="B18" s="67">
        <v>48</v>
      </c>
      <c r="C18" s="67">
        <v>4893.1160056565586</v>
      </c>
      <c r="D18" s="99">
        <v>2281</v>
      </c>
      <c r="E18" s="67">
        <v>1.492667</v>
      </c>
      <c r="F18" s="67">
        <v>0.62961999999999996</v>
      </c>
      <c r="G18" s="67">
        <v>4893.1160056565586</v>
      </c>
      <c r="H18" s="93">
        <v>116.81</v>
      </c>
      <c r="I18" s="67">
        <v>1.492667</v>
      </c>
    </row>
    <row r="19" spans="1:13" x14ac:dyDescent="0.25">
      <c r="A19" s="94" t="s">
        <v>14</v>
      </c>
      <c r="B19" s="67">
        <v>52</v>
      </c>
      <c r="C19" s="67">
        <v>4831.466523975977</v>
      </c>
      <c r="D19" s="99">
        <v>2893</v>
      </c>
      <c r="E19" s="67">
        <v>1.3547499999999999</v>
      </c>
      <c r="F19" s="67">
        <v>0.46035000000000004</v>
      </c>
      <c r="G19" s="67">
        <v>4831.466523975977</v>
      </c>
      <c r="H19" s="93">
        <v>188.68</v>
      </c>
      <c r="I19" s="67">
        <v>1.3547499999999999</v>
      </c>
      <c r="K19" s="69" t="s">
        <v>64</v>
      </c>
    </row>
    <row r="20" spans="1:13" x14ac:dyDescent="0.25">
      <c r="A20" s="94" t="s">
        <v>15</v>
      </c>
      <c r="B20" s="67">
        <v>80</v>
      </c>
      <c r="C20" s="67">
        <v>4601.6626610300673</v>
      </c>
      <c r="D20" s="99">
        <v>2902</v>
      </c>
      <c r="E20" s="67">
        <v>1.7404999999999999</v>
      </c>
      <c r="F20" s="67">
        <v>0.16772000000000004</v>
      </c>
      <c r="G20" s="67">
        <v>4601.6626610300673</v>
      </c>
      <c r="H20" s="93">
        <v>123.72</v>
      </c>
      <c r="I20" s="67">
        <v>1.7404999999999999</v>
      </c>
    </row>
    <row r="21" spans="1:13" x14ac:dyDescent="0.25">
      <c r="A21" s="94" t="s">
        <v>16</v>
      </c>
      <c r="B21" s="67">
        <v>154</v>
      </c>
      <c r="C21" s="67">
        <v>4579.7497859848163</v>
      </c>
      <c r="D21" s="99">
        <v>3043</v>
      </c>
      <c r="E21" s="67">
        <v>1.6655</v>
      </c>
      <c r="F21" s="67">
        <v>0.68274000000000001</v>
      </c>
      <c r="G21" s="67">
        <v>4579.7497859848163</v>
      </c>
      <c r="H21" s="93">
        <v>137.13999999999999</v>
      </c>
      <c r="I21" s="67">
        <v>1.6655</v>
      </c>
      <c r="K21" s="84" t="s">
        <v>35</v>
      </c>
      <c r="L21" s="85">
        <f>CORREL(D4:D36,B4:B36)</f>
        <v>5.0074113779432723E-2</v>
      </c>
      <c r="M21" s="67" t="str">
        <f>IF(L21&gt;0.7,"Strong Correlation",IF(L21&gt;0.3,"Moderate Correlation",IF(L21&gt;0,"Weak Correlation")))</f>
        <v>Weak Correlation</v>
      </c>
    </row>
    <row r="22" spans="1:13" x14ac:dyDescent="0.25">
      <c r="A22" s="94" t="s">
        <v>17</v>
      </c>
      <c r="B22" s="67">
        <v>130</v>
      </c>
      <c r="C22" s="67">
        <v>5106.6794131375746</v>
      </c>
      <c r="D22" s="99">
        <v>2973</v>
      </c>
      <c r="E22" s="67">
        <v>1.467333</v>
      </c>
      <c r="F22" s="67">
        <v>0.19189999999999999</v>
      </c>
      <c r="G22" s="67">
        <v>5106.6794131375746</v>
      </c>
      <c r="H22" s="93">
        <v>130.49</v>
      </c>
      <c r="I22" s="67">
        <v>1.467333</v>
      </c>
      <c r="K22" s="84" t="s">
        <v>36</v>
      </c>
      <c r="L22" s="85">
        <f>CORREL(D3:D35,B4:B36)</f>
        <v>4.9177637194441744E-2</v>
      </c>
      <c r="M22" s="67" t="str">
        <f t="shared" ref="M22:M26" si="0">IF(L22&gt;0.7,"Strong Correlation",IF(L22&gt;0.3,"Moderate Correlation",IF(L22&gt;0,"Weak Correlation")))</f>
        <v>Weak Correlation</v>
      </c>
    </row>
    <row r="23" spans="1:13" x14ac:dyDescent="0.25">
      <c r="A23" s="94" t="s">
        <v>18</v>
      </c>
      <c r="B23" s="67">
        <v>114</v>
      </c>
      <c r="C23" s="67">
        <v>5289.4937349003949</v>
      </c>
      <c r="D23" s="99">
        <v>2815</v>
      </c>
      <c r="E23" s="67">
        <v>1.33375</v>
      </c>
      <c r="F23" s="67">
        <v>0.45794000000000001</v>
      </c>
      <c r="G23" s="67">
        <v>5289.4937349003949</v>
      </c>
      <c r="H23" s="93">
        <v>109.37</v>
      </c>
      <c r="I23" s="67">
        <v>1.33375</v>
      </c>
      <c r="K23" s="84" t="s">
        <v>37</v>
      </c>
      <c r="L23" s="85">
        <f>CORREL(D2:D34,B4:B36)</f>
        <v>9.3688132162324078E-2</v>
      </c>
      <c r="M23" s="67" t="str">
        <f t="shared" si="0"/>
        <v>Weak Correlation</v>
      </c>
    </row>
    <row r="24" spans="1:13" x14ac:dyDescent="0.25">
      <c r="A24" s="94" t="s">
        <v>19</v>
      </c>
      <c r="B24" s="67">
        <v>164</v>
      </c>
      <c r="C24" s="67">
        <v>5759.0717690131132</v>
      </c>
      <c r="D24" s="99">
        <v>2585</v>
      </c>
      <c r="E24" s="67">
        <v>1.148333</v>
      </c>
      <c r="F24" s="67">
        <v>0.24021999999999996</v>
      </c>
      <c r="G24" s="67">
        <v>5759.0717690131132</v>
      </c>
      <c r="H24" s="93">
        <v>111.56</v>
      </c>
      <c r="I24" s="67">
        <v>1.148333</v>
      </c>
      <c r="K24" s="84" t="s">
        <v>38</v>
      </c>
      <c r="L24" s="85">
        <f>CORREL(D2:D33,B5:B36)</f>
        <v>0.20191907729112649</v>
      </c>
      <c r="M24" s="67" t="str">
        <f t="shared" si="0"/>
        <v>Weak Correlation</v>
      </c>
    </row>
    <row r="25" spans="1:13" x14ac:dyDescent="0.25">
      <c r="A25" s="94" t="s">
        <v>20</v>
      </c>
      <c r="B25" s="67">
        <v>354</v>
      </c>
      <c r="C25" s="67">
        <v>6233.1471723413488</v>
      </c>
      <c r="D25" s="99">
        <v>2385</v>
      </c>
      <c r="E25" s="67">
        <v>1.102417</v>
      </c>
      <c r="F25" s="67">
        <v>0.88543000000000005</v>
      </c>
      <c r="G25" s="67">
        <v>6233.1471723413488</v>
      </c>
      <c r="H25" s="93">
        <v>131.01</v>
      </c>
      <c r="I25" s="67">
        <v>1.102417</v>
      </c>
      <c r="K25" s="84" t="s">
        <v>39</v>
      </c>
      <c r="L25" s="85">
        <f>CORREL(D2:D32,B6:B36)</f>
        <v>0.33391805705596372</v>
      </c>
      <c r="M25" s="67" t="str">
        <f t="shared" si="0"/>
        <v>Moderate Correlation</v>
      </c>
    </row>
    <row r="26" spans="1:13" x14ac:dyDescent="0.25">
      <c r="A26" s="94" t="s">
        <v>21</v>
      </c>
      <c r="B26" s="67">
        <v>430</v>
      </c>
      <c r="C26" s="67">
        <v>6272.3629961050337</v>
      </c>
      <c r="D26" s="99">
        <v>2589</v>
      </c>
      <c r="E26" s="67">
        <v>0.83558330000000003</v>
      </c>
      <c r="F26" s="67">
        <v>0.39359000000000005</v>
      </c>
      <c r="G26" s="67">
        <v>6272.3629961050337</v>
      </c>
      <c r="H26" s="93">
        <v>162.27000000000001</v>
      </c>
      <c r="I26" s="67">
        <v>0.83558330000000003</v>
      </c>
      <c r="K26" s="86" t="s">
        <v>40</v>
      </c>
      <c r="L26" s="87">
        <f>CORREL(D2:D31,B7:B36)</f>
        <v>0.44986847236597766</v>
      </c>
      <c r="M26" s="67" t="str">
        <f t="shared" si="0"/>
        <v>Moderate Correlation</v>
      </c>
    </row>
    <row r="27" spans="1:13" x14ac:dyDescent="0.25">
      <c r="A27" s="94" t="s">
        <v>22</v>
      </c>
      <c r="B27" s="67">
        <v>230</v>
      </c>
      <c r="C27" s="67">
        <v>5212.3281811661845</v>
      </c>
      <c r="D27" s="99">
        <v>2565</v>
      </c>
      <c r="E27" s="67">
        <v>0.68966669999999997</v>
      </c>
      <c r="F27" s="67">
        <v>2.4657399999999998</v>
      </c>
      <c r="G27" s="67">
        <v>5212.3281811661845</v>
      </c>
      <c r="H27" s="93">
        <v>114.17</v>
      </c>
      <c r="I27" s="67">
        <v>0.68966669999999997</v>
      </c>
    </row>
    <row r="28" spans="1:13" x14ac:dyDescent="0.25">
      <c r="A28" s="94" t="s">
        <v>23</v>
      </c>
      <c r="B28" s="67">
        <v>250</v>
      </c>
      <c r="C28" s="67">
        <v>4896.9944053532918</v>
      </c>
      <c r="D28" s="99">
        <v>2573</v>
      </c>
      <c r="E28" s="67">
        <v>0.5203333</v>
      </c>
      <c r="F28" s="67">
        <v>1.7080499999999998</v>
      </c>
      <c r="G28" s="67">
        <v>4896.9944053532918</v>
      </c>
      <c r="H28" s="93">
        <v>112.69</v>
      </c>
      <c r="I28" s="67">
        <v>0.5203333</v>
      </c>
    </row>
    <row r="29" spans="1:13" x14ac:dyDescent="0.25">
      <c r="A29" s="94" t="s">
        <v>24</v>
      </c>
      <c r="B29" s="67">
        <v>208</v>
      </c>
      <c r="C29" s="67">
        <v>4444.9306519641796</v>
      </c>
      <c r="D29" s="99">
        <v>2866</v>
      </c>
      <c r="E29" s="67">
        <v>0.35</v>
      </c>
      <c r="F29" s="67">
        <v>1.2078499999999999</v>
      </c>
      <c r="G29" s="67">
        <v>4444.9306519641796</v>
      </c>
      <c r="H29" s="93">
        <v>162.32</v>
      </c>
      <c r="I29" s="67">
        <v>0.35</v>
      </c>
      <c r="K29" s="69" t="s">
        <v>63</v>
      </c>
    </row>
    <row r="30" spans="1:13" x14ac:dyDescent="0.25">
      <c r="A30" s="94" t="s">
        <v>25</v>
      </c>
      <c r="B30" s="67">
        <v>216</v>
      </c>
      <c r="C30" s="67">
        <v>5003.6776275442398</v>
      </c>
      <c r="D30" s="99">
        <v>2970</v>
      </c>
      <c r="E30" s="67">
        <v>-6.6250000000000003E-2</v>
      </c>
      <c r="F30" s="67">
        <v>1.3054000000000001</v>
      </c>
      <c r="G30" s="67">
        <v>5003.6776275442398</v>
      </c>
      <c r="H30" s="93">
        <v>150.97999999999999</v>
      </c>
      <c r="I30" s="67">
        <v>-6.6250000000000003E-2</v>
      </c>
    </row>
    <row r="31" spans="1:13" x14ac:dyDescent="0.25">
      <c r="A31" s="96">
        <v>2017</v>
      </c>
      <c r="B31" s="67">
        <v>98</v>
      </c>
      <c r="C31" s="67">
        <v>4930.8373691514216</v>
      </c>
      <c r="D31" s="134">
        <v>3208</v>
      </c>
      <c r="E31" s="67">
        <v>5.1666669999999998E-2</v>
      </c>
      <c r="F31" s="67">
        <v>0.78908</v>
      </c>
      <c r="G31" s="67">
        <v>4930.8373691514216</v>
      </c>
      <c r="H31" s="93">
        <v>127.08</v>
      </c>
      <c r="I31" s="67">
        <v>5.1666669999999998E-2</v>
      </c>
      <c r="K31" s="84" t="s">
        <v>35</v>
      </c>
      <c r="L31" s="85">
        <f>CORREL(H4:H36,F4:F36)</f>
        <v>0.25279991630697551</v>
      </c>
      <c r="M31" s="67" t="str">
        <f>IF(L31&gt;0.7,"Strong Correlation",IF(L31&gt;0.3,"Moderate Correlation",IF(L31&gt;0,"Weak Correlation")))</f>
        <v>Weak Correlation</v>
      </c>
    </row>
    <row r="32" spans="1:13" x14ac:dyDescent="0.25">
      <c r="A32" s="96">
        <v>2018</v>
      </c>
      <c r="B32" s="67">
        <v>152</v>
      </c>
      <c r="C32" s="67">
        <v>5040.8809393248594</v>
      </c>
      <c r="D32" s="135">
        <v>1997</v>
      </c>
      <c r="E32" s="67">
        <v>6.5000000000000002E-2</v>
      </c>
      <c r="F32" s="67">
        <v>2.7440000000000002</v>
      </c>
      <c r="G32" s="67">
        <v>5040.8809393248594</v>
      </c>
      <c r="H32" s="136">
        <v>203.4295642859999</v>
      </c>
      <c r="I32" s="67">
        <v>6.5000000000000002E-2</v>
      </c>
      <c r="K32" s="84" t="s">
        <v>36</v>
      </c>
      <c r="L32" s="85">
        <f>CORREL(H3:H35,F4:F36)</f>
        <v>0.38219393704555338</v>
      </c>
      <c r="M32" s="67" t="str">
        <f t="shared" ref="M32:M36" si="1">IF(L32&gt;0.7,"Strong Correlation",IF(L32&gt;0.3,"Moderate Correlation",IF(L32&gt;0,"Weak Correlation")))</f>
        <v>Moderate Correlation</v>
      </c>
    </row>
    <row r="33" spans="1:13" x14ac:dyDescent="0.25">
      <c r="A33" s="96">
        <v>2019</v>
      </c>
      <c r="B33" s="67">
        <v>212</v>
      </c>
      <c r="C33" s="67">
        <v>5117.9938530165082</v>
      </c>
      <c r="D33" s="99">
        <v>1795</v>
      </c>
      <c r="E33" s="67">
        <v>-0.11041670000000001</v>
      </c>
      <c r="F33" s="67">
        <v>2.4272799999999997</v>
      </c>
      <c r="G33" s="67">
        <v>5117.9938530165082</v>
      </c>
      <c r="H33" s="100">
        <v>181.32189993150001</v>
      </c>
      <c r="I33" s="67">
        <v>-0.11041670000000001</v>
      </c>
      <c r="K33" s="84" t="s">
        <v>37</v>
      </c>
      <c r="L33" s="85">
        <f>CORREL(H2:H34,F4:F36)</f>
        <v>0.42794575343208885</v>
      </c>
      <c r="M33" s="67" t="str">
        <f t="shared" si="1"/>
        <v>Moderate Correlation</v>
      </c>
    </row>
    <row r="34" spans="1:13" x14ac:dyDescent="0.25">
      <c r="A34" s="96">
        <v>2020</v>
      </c>
      <c r="B34" s="67">
        <v>1008</v>
      </c>
      <c r="C34" s="67">
        <v>5048.7895955894337</v>
      </c>
      <c r="D34" s="99">
        <v>1648</v>
      </c>
      <c r="E34" s="67">
        <v>-5.416667E-3</v>
      </c>
      <c r="F34" s="67">
        <v>4.516</v>
      </c>
      <c r="G34" s="67">
        <v>5048.7895955894337</v>
      </c>
      <c r="H34" s="100">
        <v>130.99403973939999</v>
      </c>
      <c r="I34" s="67">
        <v>-5.416667E-3</v>
      </c>
      <c r="K34" s="86" t="s">
        <v>38</v>
      </c>
      <c r="L34" s="87">
        <f>CORREL(H2:H33,F5:F36)</f>
        <v>0.46802216700134019</v>
      </c>
      <c r="M34" s="67" t="str">
        <f t="shared" si="1"/>
        <v>Moderate Correlation</v>
      </c>
    </row>
    <row r="35" spans="1:13" x14ac:dyDescent="0.25">
      <c r="A35" s="96">
        <v>2021</v>
      </c>
      <c r="B35" s="67">
        <v>1666</v>
      </c>
      <c r="C35" s="67">
        <v>5005.5367367922936</v>
      </c>
      <c r="D35" s="99">
        <v>1566</v>
      </c>
      <c r="E35" s="67">
        <v>7.1666670000000002E-2</v>
      </c>
      <c r="F35" s="67">
        <v>11.177989999999999</v>
      </c>
      <c r="G35" s="67">
        <v>5005.5367367922936</v>
      </c>
      <c r="H35" s="100">
        <v>114.10514979339999</v>
      </c>
      <c r="I35" s="67">
        <v>7.1666670000000002E-2</v>
      </c>
      <c r="K35" s="84" t="s">
        <v>39</v>
      </c>
      <c r="L35" s="85">
        <f>CORREL(H2:H32,F6:F36)</f>
        <v>0.38291610178136193</v>
      </c>
      <c r="M35" s="67" t="str">
        <f t="shared" si="1"/>
        <v>Moderate Correlation</v>
      </c>
    </row>
    <row r="36" spans="1:13" x14ac:dyDescent="0.25">
      <c r="A36" s="96">
        <v>2022</v>
      </c>
      <c r="B36" s="67">
        <v>2046</v>
      </c>
      <c r="C36" s="67">
        <v>4231.1412018631736</v>
      </c>
      <c r="D36" s="99">
        <v>1729</v>
      </c>
      <c r="E36" s="67">
        <v>0.2316667</v>
      </c>
      <c r="F36" s="67">
        <v>8.8134699999999988</v>
      </c>
      <c r="G36" s="67">
        <v>4231.1412018631736</v>
      </c>
      <c r="H36" s="100">
        <v>110.0336741104999</v>
      </c>
      <c r="I36" s="67">
        <v>0.2316667</v>
      </c>
      <c r="K36" s="84" t="s">
        <v>40</v>
      </c>
      <c r="L36" s="85">
        <f>CORREL(H2:H31,F7:F36)</f>
        <v>0.34183809152950678</v>
      </c>
      <c r="M36" s="67" t="str">
        <f t="shared" si="1"/>
        <v>Moderate Correlation</v>
      </c>
    </row>
    <row r="64" spans="1:1" x14ac:dyDescent="0.25">
      <c r="A64" s="101" t="s">
        <v>217</v>
      </c>
    </row>
    <row r="66" spans="1:6" x14ac:dyDescent="0.25">
      <c r="A66" s="67" t="s">
        <v>86</v>
      </c>
    </row>
    <row r="67" spans="1:6" ht="14.4" thickBot="1" x14ac:dyDescent="0.3"/>
    <row r="68" spans="1:6" x14ac:dyDescent="0.25">
      <c r="A68" s="68" t="s">
        <v>87</v>
      </c>
      <c r="B68" s="68"/>
    </row>
    <row r="69" spans="1:6" x14ac:dyDescent="0.25">
      <c r="A69" s="67" t="s">
        <v>88</v>
      </c>
      <c r="B69" s="67">
        <v>0.45970006850830802</v>
      </c>
    </row>
    <row r="70" spans="1:6" x14ac:dyDescent="0.25">
      <c r="A70" s="67" t="s">
        <v>89</v>
      </c>
      <c r="B70" s="69">
        <v>0.21132415298654308</v>
      </c>
    </row>
    <row r="71" spans="1:6" x14ac:dyDescent="0.25">
      <c r="A71" s="67" t="s">
        <v>90</v>
      </c>
      <c r="B71" s="67">
        <v>0.11668305134492826</v>
      </c>
    </row>
    <row r="72" spans="1:6" x14ac:dyDescent="0.25">
      <c r="A72" s="67" t="s">
        <v>91</v>
      </c>
      <c r="B72" s="67">
        <v>442.17495487902249</v>
      </c>
    </row>
    <row r="73" spans="1:6" ht="14.4" thickBot="1" x14ac:dyDescent="0.3">
      <c r="A73" s="70" t="s">
        <v>92</v>
      </c>
      <c r="B73" s="70">
        <v>29</v>
      </c>
    </row>
    <row r="75" spans="1:6" ht="14.4" thickBot="1" x14ac:dyDescent="0.3">
      <c r="A75" s="67" t="s">
        <v>93</v>
      </c>
    </row>
    <row r="76" spans="1:6" x14ac:dyDescent="0.25">
      <c r="A76" s="71"/>
      <c r="B76" s="71" t="s">
        <v>98</v>
      </c>
      <c r="C76" s="71" t="s">
        <v>99</v>
      </c>
      <c r="D76" s="71" t="s">
        <v>100</v>
      </c>
      <c r="E76" s="71" t="s">
        <v>101</v>
      </c>
      <c r="F76" s="71" t="s">
        <v>102</v>
      </c>
    </row>
    <row r="77" spans="1:6" x14ac:dyDescent="0.25">
      <c r="A77" s="67" t="s">
        <v>94</v>
      </c>
      <c r="B77" s="67">
        <v>3</v>
      </c>
      <c r="C77" s="67">
        <v>1309721.2836674983</v>
      </c>
      <c r="D77" s="67">
        <v>436573.76122249942</v>
      </c>
      <c r="E77" s="67">
        <v>2.2329003923346273</v>
      </c>
      <c r="F77" s="129">
        <v>0.10923074267974929</v>
      </c>
    </row>
    <row r="78" spans="1:6" x14ac:dyDescent="0.25">
      <c r="A78" s="67" t="s">
        <v>95</v>
      </c>
      <c r="B78" s="67">
        <v>25</v>
      </c>
      <c r="C78" s="67">
        <v>4887967.2680566395</v>
      </c>
      <c r="D78" s="67">
        <v>195518.69072226557</v>
      </c>
    </row>
    <row r="79" spans="1:6" ht="14.4" thickBot="1" x14ac:dyDescent="0.3">
      <c r="A79" s="70" t="s">
        <v>96</v>
      </c>
      <c r="B79" s="70">
        <v>28</v>
      </c>
      <c r="C79" s="70">
        <v>6197688.5517241377</v>
      </c>
      <c r="D79" s="70"/>
      <c r="E79" s="70"/>
      <c r="F79" s="70"/>
    </row>
    <row r="80" spans="1:6" ht="14.4" thickBot="1" x14ac:dyDescent="0.3"/>
    <row r="81" spans="1:9" ht="14.4" x14ac:dyDescent="0.3">
      <c r="A81" s="71"/>
      <c r="B81" s="71" t="s">
        <v>103</v>
      </c>
      <c r="C81" s="71" t="s">
        <v>91</v>
      </c>
      <c r="D81" s="71" t="s">
        <v>104</v>
      </c>
      <c r="E81" s="71" t="s">
        <v>105</v>
      </c>
      <c r="F81" s="71" t="s">
        <v>106</v>
      </c>
      <c r="G81" s="71" t="s">
        <v>107</v>
      </c>
      <c r="H81"/>
      <c r="I81"/>
    </row>
    <row r="82" spans="1:9" ht="14.4" x14ac:dyDescent="0.3">
      <c r="A82" s="67" t="s">
        <v>97</v>
      </c>
      <c r="B82" s="75">
        <v>648.11866476717296</v>
      </c>
      <c r="C82" s="75">
        <v>835.02629420587709</v>
      </c>
      <c r="D82" s="75">
        <v>0.77616557617930326</v>
      </c>
      <c r="E82" s="75">
        <v>0.44493268088616711</v>
      </c>
      <c r="F82" s="75">
        <v>-1071.6501807125485</v>
      </c>
      <c r="G82" s="75">
        <v>2367.8875102468946</v>
      </c>
      <c r="H82"/>
      <c r="I82"/>
    </row>
    <row r="83" spans="1:9" ht="14.4" x14ac:dyDescent="0.3">
      <c r="A83" s="67" t="s">
        <v>112</v>
      </c>
      <c r="B83" s="75">
        <v>-0.10190212830560851</v>
      </c>
      <c r="C83" s="75">
        <v>0.14095478892494717</v>
      </c>
      <c r="D83" s="75">
        <v>-0.72294193821160158</v>
      </c>
      <c r="E83" s="109">
        <v>0.47642520388328125</v>
      </c>
      <c r="F83" s="75">
        <v>-0.39220395029174077</v>
      </c>
      <c r="G83" s="75">
        <v>0.18839969368052373</v>
      </c>
      <c r="H83"/>
      <c r="I83"/>
    </row>
    <row r="84" spans="1:9" ht="14.4" x14ac:dyDescent="0.3">
      <c r="A84" s="67" t="s">
        <v>27</v>
      </c>
      <c r="B84" s="75">
        <v>0.14712343243870199</v>
      </c>
      <c r="C84" s="75">
        <v>0.12652472632433157</v>
      </c>
      <c r="D84" s="75">
        <v>1.1628037990105429</v>
      </c>
      <c r="E84" s="109">
        <v>0.25588891971423622</v>
      </c>
      <c r="F84" s="75">
        <v>-0.11345911930281891</v>
      </c>
      <c r="G84" s="75">
        <v>0.40770598418022286</v>
      </c>
      <c r="H84"/>
      <c r="I84"/>
    </row>
    <row r="85" spans="1:9" ht="15" thickBot="1" x14ac:dyDescent="0.35">
      <c r="A85" s="70" t="s">
        <v>164</v>
      </c>
      <c r="B85" s="79">
        <v>-51.082336327803439</v>
      </c>
      <c r="C85" s="79">
        <v>83.643517865247816</v>
      </c>
      <c r="D85" s="79">
        <v>-0.61071482443025171</v>
      </c>
      <c r="E85" s="104">
        <v>0.54690112171810101</v>
      </c>
      <c r="F85" s="79">
        <v>-223.34938605919052</v>
      </c>
      <c r="G85" s="79">
        <v>121.18471340358366</v>
      </c>
      <c r="H85"/>
      <c r="I85"/>
    </row>
    <row r="88" spans="1:9" x14ac:dyDescent="0.25">
      <c r="A88" s="101" t="s">
        <v>218</v>
      </c>
    </row>
    <row r="90" spans="1:9" x14ac:dyDescent="0.25">
      <c r="A90" s="67" t="s">
        <v>86</v>
      </c>
    </row>
    <row r="91" spans="1:9" ht="14.4" thickBot="1" x14ac:dyDescent="0.3"/>
    <row r="92" spans="1:9" x14ac:dyDescent="0.25">
      <c r="A92" s="68" t="s">
        <v>87</v>
      </c>
      <c r="B92" s="68"/>
    </row>
    <row r="93" spans="1:9" x14ac:dyDescent="0.25">
      <c r="A93" s="67" t="s">
        <v>88</v>
      </c>
      <c r="B93" s="67">
        <v>0.51764429616106156</v>
      </c>
    </row>
    <row r="94" spans="1:9" x14ac:dyDescent="0.25">
      <c r="A94" s="67" t="s">
        <v>89</v>
      </c>
      <c r="B94" s="69">
        <v>0.26795561734808082</v>
      </c>
    </row>
    <row r="95" spans="1:9" x14ac:dyDescent="0.25">
      <c r="A95" s="67" t="s">
        <v>90</v>
      </c>
      <c r="B95" s="67">
        <v>0.18661735260897869</v>
      </c>
    </row>
    <row r="96" spans="1:9" x14ac:dyDescent="0.25">
      <c r="A96" s="67" t="s">
        <v>91</v>
      </c>
      <c r="B96" s="67">
        <v>2.2747605024902104</v>
      </c>
    </row>
    <row r="97" spans="1:9" ht="14.4" thickBot="1" x14ac:dyDescent="0.3">
      <c r="A97" s="70" t="s">
        <v>92</v>
      </c>
      <c r="B97" s="70">
        <v>31</v>
      </c>
    </row>
    <row r="99" spans="1:9" ht="14.4" thickBot="1" x14ac:dyDescent="0.3">
      <c r="A99" s="67" t="s">
        <v>93</v>
      </c>
    </row>
    <row r="100" spans="1:9" x14ac:dyDescent="0.25">
      <c r="A100" s="71"/>
      <c r="B100" s="71" t="s">
        <v>98</v>
      </c>
      <c r="C100" s="71" t="s">
        <v>99</v>
      </c>
      <c r="D100" s="71" t="s">
        <v>100</v>
      </c>
      <c r="E100" s="71" t="s">
        <v>101</v>
      </c>
      <c r="F100" s="71" t="s">
        <v>102</v>
      </c>
    </row>
    <row r="101" spans="1:9" x14ac:dyDescent="0.25">
      <c r="A101" s="67" t="s">
        <v>94</v>
      </c>
      <c r="B101" s="67">
        <v>3</v>
      </c>
      <c r="C101" s="67">
        <v>51.139982526866959</v>
      </c>
      <c r="D101" s="67">
        <v>17.046660842288986</v>
      </c>
      <c r="E101" s="67">
        <v>3.294336536531314</v>
      </c>
      <c r="F101" s="69">
        <v>3.5569718365867191E-2</v>
      </c>
    </row>
    <row r="102" spans="1:9" x14ac:dyDescent="0.25">
      <c r="A102" s="67" t="s">
        <v>95</v>
      </c>
      <c r="B102" s="67">
        <v>27</v>
      </c>
      <c r="C102" s="67">
        <v>139.71245427961688</v>
      </c>
      <c r="D102" s="67">
        <v>5.1745353436895138</v>
      </c>
    </row>
    <row r="103" spans="1:9" ht="14.4" thickBot="1" x14ac:dyDescent="0.3">
      <c r="A103" s="70" t="s">
        <v>96</v>
      </c>
      <c r="B103" s="70">
        <v>30</v>
      </c>
      <c r="C103" s="70">
        <v>190.85243680648384</v>
      </c>
      <c r="D103" s="70"/>
      <c r="E103" s="70"/>
      <c r="F103" s="70"/>
    </row>
    <row r="104" spans="1:9" ht="14.4" thickBot="1" x14ac:dyDescent="0.3"/>
    <row r="105" spans="1:9" ht="14.4" x14ac:dyDescent="0.3">
      <c r="A105" s="71"/>
      <c r="B105" s="71" t="s">
        <v>103</v>
      </c>
      <c r="C105" s="71" t="s">
        <v>91</v>
      </c>
      <c r="D105" s="71" t="s">
        <v>104</v>
      </c>
      <c r="E105" s="71" t="s">
        <v>105</v>
      </c>
      <c r="F105" s="71" t="s">
        <v>106</v>
      </c>
      <c r="G105" s="71" t="s">
        <v>107</v>
      </c>
      <c r="H105"/>
      <c r="I105"/>
    </row>
    <row r="106" spans="1:9" ht="14.4" x14ac:dyDescent="0.3">
      <c r="A106" s="67" t="s">
        <v>97</v>
      </c>
      <c r="B106" s="75">
        <v>3.4217737571866365</v>
      </c>
      <c r="C106" s="75">
        <v>3.9902094536255599</v>
      </c>
      <c r="D106" s="75">
        <v>0.85754239143450606</v>
      </c>
      <c r="E106" s="75">
        <v>0.39869343534856505</v>
      </c>
      <c r="F106" s="75">
        <v>-4.765459766910416</v>
      </c>
      <c r="G106" s="75">
        <v>11.60900728128369</v>
      </c>
      <c r="H106"/>
      <c r="I106"/>
    </row>
    <row r="107" spans="1:9" ht="14.4" x14ac:dyDescent="0.3">
      <c r="A107" s="67" t="s">
        <v>112</v>
      </c>
      <c r="B107" s="75">
        <v>-3.7116699766586087E-4</v>
      </c>
      <c r="C107" s="75">
        <v>7.2402019010191134E-4</v>
      </c>
      <c r="D107" s="75">
        <v>-0.51264730285161841</v>
      </c>
      <c r="E107" s="109">
        <v>0.61236680560359547</v>
      </c>
      <c r="F107" s="75">
        <v>-1.8567337182648206E-3</v>
      </c>
      <c r="G107" s="75">
        <v>1.1143997229330987E-3</v>
      </c>
      <c r="H107"/>
      <c r="I107"/>
    </row>
    <row r="108" spans="1:9" ht="14.4" x14ac:dyDescent="0.3">
      <c r="A108" s="67" t="s">
        <v>61</v>
      </c>
      <c r="B108" s="75">
        <v>9.3730976774462262E-3</v>
      </c>
      <c r="C108" s="75">
        <v>9.0257060497713013E-3</v>
      </c>
      <c r="D108" s="75">
        <v>1.0384891360032413</v>
      </c>
      <c r="E108" s="109">
        <v>0.30825359599141683</v>
      </c>
      <c r="F108" s="75">
        <v>-9.146121428255263E-3</v>
      </c>
      <c r="G108" s="75">
        <v>2.7892316783147714E-2</v>
      </c>
      <c r="H108"/>
      <c r="I108"/>
    </row>
    <row r="109" spans="1:9" ht="15" thickBot="1" x14ac:dyDescent="0.35">
      <c r="A109" s="70" t="s">
        <v>164</v>
      </c>
      <c r="B109" s="79">
        <v>-0.50421285262039051</v>
      </c>
      <c r="C109" s="79">
        <v>0.3475309179769327</v>
      </c>
      <c r="D109" s="79">
        <v>-1.4508431524755951</v>
      </c>
      <c r="E109" s="104">
        <v>0.15834331648642089</v>
      </c>
      <c r="F109" s="79">
        <v>-1.2172873955458683</v>
      </c>
      <c r="G109" s="79">
        <v>0.20886169030508717</v>
      </c>
      <c r="H109"/>
      <c r="I109"/>
    </row>
  </sheetData>
  <conditionalFormatting sqref="L21:L26">
    <cfRule type="colorScale" priority="3">
      <colorScale>
        <cfvo type="min"/>
        <cfvo type="percentile" val="50"/>
        <cfvo type="max"/>
        <color rgb="FFF8696B"/>
        <color rgb="FFFFEB84"/>
        <color rgb="FF63BE7B"/>
      </colorScale>
    </cfRule>
  </conditionalFormatting>
  <conditionalFormatting sqref="L31:L36">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E494C-6492-4306-AA33-439BD32FB693}">
  <sheetPr codeName="Sheet10"/>
  <dimension ref="A1:AD88"/>
  <sheetViews>
    <sheetView topLeftCell="A71" workbookViewId="0">
      <selection activeCell="H90" sqref="H90"/>
    </sheetView>
  </sheetViews>
  <sheetFormatPr defaultRowHeight="13.8" x14ac:dyDescent="0.25"/>
  <cols>
    <col min="1" max="1" width="9" style="67" bestFit="1" customWidth="1"/>
    <col min="2" max="2" width="9.5546875" style="67" bestFit="1" customWidth="1"/>
    <col min="3" max="5" width="9.109375" style="67" bestFit="1" customWidth="1"/>
    <col min="6" max="6" width="12.44140625" style="67" bestFit="1" customWidth="1"/>
    <col min="7" max="7" width="9.5546875" style="67" bestFit="1" customWidth="1"/>
    <col min="8" max="13" width="9" style="67" bestFit="1" customWidth="1"/>
    <col min="14" max="17" width="8.88671875" style="67"/>
    <col min="18" max="18" width="20.6640625" style="67" bestFit="1" customWidth="1"/>
    <col min="19" max="19" width="9" style="67" bestFit="1" customWidth="1"/>
    <col min="20" max="23" width="8.88671875" style="67"/>
    <col min="24" max="24" width="9" style="67" bestFit="1" customWidth="1"/>
    <col min="25" max="16384" width="8.88671875" style="67"/>
  </cols>
  <sheetData>
    <row r="1" spans="1:30" ht="69" x14ac:dyDescent="0.25">
      <c r="A1" s="90" t="s">
        <v>26</v>
      </c>
      <c r="B1" s="89" t="s">
        <v>125</v>
      </c>
      <c r="C1" s="89" t="s">
        <v>28</v>
      </c>
      <c r="D1" s="90" t="s">
        <v>112</v>
      </c>
      <c r="E1" s="89" t="s">
        <v>123</v>
      </c>
      <c r="F1" s="90" t="s">
        <v>153</v>
      </c>
      <c r="G1" s="90" t="s">
        <v>62</v>
      </c>
      <c r="H1" s="90" t="s">
        <v>112</v>
      </c>
      <c r="I1" s="90" t="s">
        <v>124</v>
      </c>
      <c r="J1" s="90" t="s">
        <v>153</v>
      </c>
      <c r="K1" s="89" t="s">
        <v>121</v>
      </c>
      <c r="L1" s="90" t="s">
        <v>122</v>
      </c>
      <c r="M1" s="90" t="s">
        <v>126</v>
      </c>
      <c r="N1" s="90"/>
      <c r="O1" s="90"/>
      <c r="P1" s="90"/>
      <c r="S1" s="89"/>
      <c r="T1" s="89"/>
      <c r="U1" s="90"/>
      <c r="V1" s="89"/>
      <c r="W1" s="90"/>
      <c r="X1" s="90"/>
      <c r="Y1" s="90"/>
      <c r="Z1" s="90"/>
      <c r="AA1" s="90"/>
      <c r="AB1" s="89"/>
      <c r="AC1" s="90"/>
      <c r="AD1" s="90"/>
    </row>
    <row r="2" spans="1:30" x14ac:dyDescent="0.25">
      <c r="A2" s="95" t="s">
        <v>29</v>
      </c>
      <c r="B2" s="122">
        <f t="shared" ref="B2:B39" si="0">E2-K2</f>
        <v>86</v>
      </c>
      <c r="D2" s="67">
        <v>366.18403023779467</v>
      </c>
      <c r="E2" s="67">
        <v>129</v>
      </c>
      <c r="F2" s="67">
        <v>10.91183</v>
      </c>
      <c r="H2" s="67">
        <v>366.18403023779467</v>
      </c>
      <c r="I2" s="73">
        <v>11.66</v>
      </c>
      <c r="J2" s="67">
        <v>10.91183</v>
      </c>
      <c r="K2" s="67">
        <v>43</v>
      </c>
      <c r="L2" s="73">
        <v>1.71807</v>
      </c>
      <c r="M2" s="111">
        <f t="shared" ref="M2:M39" si="1">I2-L2</f>
        <v>9.9419299999999993</v>
      </c>
      <c r="N2" s="73"/>
      <c r="O2" s="73"/>
      <c r="P2" s="73"/>
    </row>
    <row r="3" spans="1:30" x14ac:dyDescent="0.25">
      <c r="A3" s="95" t="s">
        <v>30</v>
      </c>
      <c r="B3" s="122">
        <f t="shared" si="0"/>
        <v>117</v>
      </c>
      <c r="D3" s="67">
        <v>379.01473119983109</v>
      </c>
      <c r="E3" s="67">
        <v>194</v>
      </c>
      <c r="F3" s="67">
        <v>9.1455409999999997</v>
      </c>
      <c r="H3" s="67">
        <v>379.01473119983109</v>
      </c>
      <c r="I3" s="73">
        <v>31.53</v>
      </c>
      <c r="J3" s="67">
        <v>9.1455409999999997</v>
      </c>
      <c r="K3" s="67">
        <v>77</v>
      </c>
      <c r="L3" s="73">
        <v>14.57681</v>
      </c>
      <c r="M3" s="111">
        <f t="shared" si="1"/>
        <v>16.953189999999999</v>
      </c>
      <c r="N3" s="73"/>
      <c r="O3" s="73"/>
      <c r="P3" s="73"/>
    </row>
    <row r="4" spans="1:30" x14ac:dyDescent="0.25">
      <c r="A4" s="95" t="s">
        <v>31</v>
      </c>
      <c r="B4" s="122">
        <f t="shared" si="0"/>
        <v>175</v>
      </c>
      <c r="D4" s="67">
        <v>433.13992803593146</v>
      </c>
      <c r="E4" s="67">
        <v>261</v>
      </c>
      <c r="F4" s="67">
        <v>9.4707080000000001</v>
      </c>
      <c r="H4" s="67">
        <v>433.13992803593146</v>
      </c>
      <c r="I4" s="73">
        <v>47.42</v>
      </c>
      <c r="J4" s="67">
        <v>9.4707080000000001</v>
      </c>
      <c r="K4" s="67">
        <v>86</v>
      </c>
      <c r="L4" s="73">
        <v>14.071199999999999</v>
      </c>
      <c r="M4" s="111">
        <f t="shared" si="1"/>
        <v>33.348800000000004</v>
      </c>
      <c r="N4" s="73"/>
      <c r="O4" s="73"/>
      <c r="P4" s="73"/>
    </row>
    <row r="5" spans="1:30" x14ac:dyDescent="0.25">
      <c r="A5" s="95" t="s">
        <v>32</v>
      </c>
      <c r="B5" s="122">
        <f t="shared" si="0"/>
        <v>242</v>
      </c>
      <c r="D5" s="67">
        <v>509.37967719607127</v>
      </c>
      <c r="E5" s="67">
        <v>346</v>
      </c>
      <c r="F5" s="67">
        <v>9.8309160000000002</v>
      </c>
      <c r="H5" s="67">
        <v>509.37967719607127</v>
      </c>
      <c r="I5" s="73">
        <v>33.43</v>
      </c>
      <c r="J5" s="67">
        <v>9.8309160000000002</v>
      </c>
      <c r="K5" s="67">
        <v>104</v>
      </c>
      <c r="L5" s="73">
        <v>11.00709</v>
      </c>
      <c r="M5" s="111">
        <f t="shared" si="1"/>
        <v>22.422910000000002</v>
      </c>
      <c r="N5" s="73"/>
      <c r="O5" s="73"/>
      <c r="P5" s="73"/>
    </row>
    <row r="6" spans="1:30" x14ac:dyDescent="0.25">
      <c r="A6" s="95" t="s">
        <v>33</v>
      </c>
      <c r="B6" s="122">
        <f t="shared" si="0"/>
        <v>532</v>
      </c>
      <c r="D6" s="67">
        <v>567.22536703446508</v>
      </c>
      <c r="E6" s="67">
        <v>711</v>
      </c>
      <c r="F6" s="67">
        <v>9.7822530000000008</v>
      </c>
      <c r="H6" s="67">
        <v>567.22536703446508</v>
      </c>
      <c r="I6" s="73">
        <v>42.71</v>
      </c>
      <c r="J6" s="67">
        <v>9.7822530000000008</v>
      </c>
      <c r="K6" s="67">
        <v>179</v>
      </c>
      <c r="L6" s="73">
        <v>5.1239299999999997</v>
      </c>
      <c r="M6" s="111">
        <f t="shared" si="1"/>
        <v>37.586069999999999</v>
      </c>
      <c r="N6" s="73"/>
      <c r="O6" s="73"/>
      <c r="P6" s="73"/>
    </row>
    <row r="7" spans="1:30" x14ac:dyDescent="0.25">
      <c r="A7" s="95" t="s">
        <v>34</v>
      </c>
      <c r="B7" s="122">
        <f t="shared" si="0"/>
        <v>531</v>
      </c>
      <c r="C7" s="67">
        <v>28</v>
      </c>
      <c r="D7" s="67">
        <v>596.08906484024806</v>
      </c>
      <c r="E7" s="67">
        <v>687</v>
      </c>
      <c r="F7" s="67">
        <v>10.727080000000001</v>
      </c>
      <c r="G7" s="67">
        <v>2.852E-2</v>
      </c>
      <c r="H7" s="67">
        <v>596.08906484024806</v>
      </c>
      <c r="I7" s="73">
        <v>21.01</v>
      </c>
      <c r="J7" s="67">
        <v>10.727080000000001</v>
      </c>
      <c r="K7" s="67">
        <v>156</v>
      </c>
      <c r="L7" s="73">
        <v>6.1435399999999998</v>
      </c>
      <c r="M7" s="111">
        <f t="shared" si="1"/>
        <v>14.866460000000002</v>
      </c>
      <c r="N7" s="73"/>
      <c r="O7" s="73"/>
      <c r="P7" s="73"/>
    </row>
    <row r="8" spans="1:30" x14ac:dyDescent="0.25">
      <c r="A8" s="95" t="s">
        <v>0</v>
      </c>
      <c r="B8" s="122">
        <f t="shared" si="0"/>
        <v>699</v>
      </c>
      <c r="C8" s="67">
        <v>364</v>
      </c>
      <c r="D8" s="67">
        <v>612.51389551260945</v>
      </c>
      <c r="E8" s="67">
        <v>860</v>
      </c>
      <c r="F8" s="67">
        <v>9.4559259999999998</v>
      </c>
      <c r="G8" s="67">
        <v>0.58523000000000003</v>
      </c>
      <c r="H8" s="67">
        <v>612.51389551260945</v>
      </c>
      <c r="I8" s="73">
        <v>14.46</v>
      </c>
      <c r="J8" s="67">
        <v>9.4559259999999998</v>
      </c>
      <c r="K8" s="67">
        <v>161</v>
      </c>
      <c r="L8" s="73">
        <v>5.8092600000000001</v>
      </c>
      <c r="M8" s="111">
        <f t="shared" si="1"/>
        <v>8.6507400000000008</v>
      </c>
      <c r="N8" s="73"/>
      <c r="O8" s="73"/>
      <c r="P8" s="73"/>
    </row>
    <row r="9" spans="1:30" x14ac:dyDescent="0.25">
      <c r="A9" s="95" t="s">
        <v>1</v>
      </c>
      <c r="B9" s="122">
        <f t="shared" si="0"/>
        <v>573</v>
      </c>
      <c r="C9" s="67">
        <v>376</v>
      </c>
      <c r="D9" s="67">
        <v>594.37608744938825</v>
      </c>
      <c r="E9" s="67">
        <v>797</v>
      </c>
      <c r="F9" s="67">
        <v>8.0612329999999996</v>
      </c>
      <c r="G9" s="67">
        <v>0.66932000000000003</v>
      </c>
      <c r="H9" s="67">
        <v>594.37608744938825</v>
      </c>
      <c r="I9" s="73">
        <v>12.65</v>
      </c>
      <c r="J9" s="67">
        <v>8.0612329999999996</v>
      </c>
      <c r="K9" s="67">
        <v>224</v>
      </c>
      <c r="L9" s="73">
        <v>4.0977399999999999</v>
      </c>
      <c r="M9" s="111">
        <f t="shared" si="1"/>
        <v>8.5522600000000004</v>
      </c>
      <c r="N9" s="73"/>
      <c r="O9" s="73"/>
      <c r="P9" s="73"/>
    </row>
    <row r="10" spans="1:30" x14ac:dyDescent="0.25">
      <c r="A10" s="95" t="s">
        <v>2</v>
      </c>
      <c r="B10" s="122">
        <f t="shared" si="0"/>
        <v>545</v>
      </c>
      <c r="C10" s="67">
        <v>494</v>
      </c>
      <c r="D10" s="67">
        <v>579.05900103092176</v>
      </c>
      <c r="E10" s="67">
        <v>840</v>
      </c>
      <c r="F10" s="67">
        <v>7.2450700000000001</v>
      </c>
      <c r="G10" s="67">
        <v>0.56476000000000004</v>
      </c>
      <c r="H10" s="67">
        <v>579.05900103092176</v>
      </c>
      <c r="I10" s="73">
        <v>18.45</v>
      </c>
      <c r="J10" s="67">
        <v>7.2450700000000001</v>
      </c>
      <c r="K10" s="67">
        <v>295</v>
      </c>
      <c r="L10" s="73">
        <v>5.6797399999999998</v>
      </c>
      <c r="M10" s="111">
        <f t="shared" si="1"/>
        <v>12.77026</v>
      </c>
      <c r="N10" s="73"/>
      <c r="O10" s="73"/>
      <c r="P10" s="73"/>
    </row>
    <row r="11" spans="1:30" x14ac:dyDescent="0.25">
      <c r="A11" s="95" t="s">
        <v>3</v>
      </c>
      <c r="B11" s="122">
        <f t="shared" si="0"/>
        <v>556</v>
      </c>
      <c r="C11" s="67">
        <v>524</v>
      </c>
      <c r="D11" s="67">
        <v>579.94434680726431</v>
      </c>
      <c r="E11" s="67">
        <v>935</v>
      </c>
      <c r="F11" s="67">
        <v>8.3648679999999995</v>
      </c>
      <c r="G11" s="67">
        <v>0.57728000000000002</v>
      </c>
      <c r="H11" s="67">
        <v>579.94434680726431</v>
      </c>
      <c r="I11" s="73">
        <v>26.97</v>
      </c>
      <c r="J11" s="67">
        <v>8.3648679999999995</v>
      </c>
      <c r="K11" s="67">
        <v>379</v>
      </c>
      <c r="L11" s="73">
        <v>5.0896800000000004</v>
      </c>
      <c r="M11" s="111">
        <f t="shared" si="1"/>
        <v>21.880319999999998</v>
      </c>
      <c r="N11" s="73"/>
      <c r="O11" s="73"/>
      <c r="P11" s="73"/>
    </row>
    <row r="12" spans="1:30" x14ac:dyDescent="0.25">
      <c r="A12" s="95" t="s">
        <v>4</v>
      </c>
      <c r="B12" s="122">
        <f t="shared" si="0"/>
        <v>718</v>
      </c>
      <c r="C12" s="67">
        <v>788</v>
      </c>
      <c r="D12" s="67">
        <v>605.94103699213315</v>
      </c>
      <c r="E12" s="67">
        <v>1148</v>
      </c>
      <c r="F12" s="67">
        <v>8.1617920000000002</v>
      </c>
      <c r="G12" s="67">
        <v>0.88483999999999996</v>
      </c>
      <c r="H12" s="67">
        <v>605.94103699213315</v>
      </c>
      <c r="I12" s="73">
        <v>42.8</v>
      </c>
      <c r="J12" s="67">
        <v>8.1617920000000002</v>
      </c>
      <c r="K12" s="67">
        <v>430</v>
      </c>
      <c r="L12" s="73">
        <v>13.61336</v>
      </c>
      <c r="M12" s="111">
        <f t="shared" si="1"/>
        <v>29.186639999999997</v>
      </c>
      <c r="N12" s="73"/>
      <c r="O12" s="73"/>
      <c r="P12" s="73"/>
    </row>
    <row r="13" spans="1:30" x14ac:dyDescent="0.25">
      <c r="A13" s="95" t="s">
        <v>5</v>
      </c>
      <c r="B13" s="122">
        <f t="shared" si="0"/>
        <v>1266</v>
      </c>
      <c r="C13" s="67">
        <v>1130</v>
      </c>
      <c r="D13" s="67">
        <v>630.59798788928185</v>
      </c>
      <c r="E13" s="67">
        <v>1745</v>
      </c>
      <c r="F13" s="67">
        <v>7.2299150000000001</v>
      </c>
      <c r="G13" s="67">
        <v>1.30379</v>
      </c>
      <c r="H13" s="67">
        <v>630.59798788928185</v>
      </c>
      <c r="I13" s="73">
        <v>56.03</v>
      </c>
      <c r="J13" s="67">
        <v>7.2299150000000001</v>
      </c>
      <c r="K13" s="67">
        <v>479</v>
      </c>
      <c r="L13" s="73">
        <v>14.12368</v>
      </c>
      <c r="M13" s="111">
        <f t="shared" si="1"/>
        <v>41.906320000000001</v>
      </c>
      <c r="N13" s="73"/>
      <c r="O13" s="73"/>
      <c r="P13" s="73"/>
    </row>
    <row r="14" spans="1:30" x14ac:dyDescent="0.25">
      <c r="A14" s="95" t="s">
        <v>6</v>
      </c>
      <c r="B14" s="122">
        <f t="shared" si="0"/>
        <v>1487</v>
      </c>
      <c r="C14" s="67">
        <v>1812</v>
      </c>
      <c r="D14" s="67">
        <v>654.98793255660541</v>
      </c>
      <c r="E14" s="67">
        <v>1981</v>
      </c>
      <c r="F14" s="67">
        <v>6.1430730000000002</v>
      </c>
      <c r="G14" s="67">
        <v>2.1114999999999999</v>
      </c>
      <c r="H14" s="67">
        <v>654.98793255660541</v>
      </c>
      <c r="I14" s="73">
        <v>66.209999999999994</v>
      </c>
      <c r="J14" s="67">
        <v>6.1430730000000002</v>
      </c>
      <c r="K14" s="67">
        <v>494</v>
      </c>
      <c r="L14" s="73">
        <v>16.614339999999999</v>
      </c>
      <c r="M14" s="111">
        <f t="shared" si="1"/>
        <v>49.595659999999995</v>
      </c>
      <c r="N14" s="73"/>
      <c r="O14" s="73"/>
      <c r="P14" s="73"/>
    </row>
    <row r="15" spans="1:30" x14ac:dyDescent="0.25">
      <c r="A15" s="95" t="s">
        <v>7</v>
      </c>
      <c r="B15" s="122">
        <f t="shared" si="0"/>
        <v>1564</v>
      </c>
      <c r="C15" s="67">
        <v>1980</v>
      </c>
      <c r="D15" s="67">
        <v>633.99773424694547</v>
      </c>
      <c r="E15" s="67">
        <v>2121</v>
      </c>
      <c r="F15" s="67">
        <v>5.2790530000000002</v>
      </c>
      <c r="G15" s="67">
        <v>2.1486799999999997</v>
      </c>
      <c r="H15" s="67">
        <v>633.99773424694547</v>
      </c>
      <c r="I15" s="73">
        <v>119.8</v>
      </c>
      <c r="J15" s="67">
        <v>5.2790530000000002</v>
      </c>
      <c r="K15" s="67">
        <v>557</v>
      </c>
      <c r="L15" s="73">
        <v>36.543199999999999</v>
      </c>
      <c r="M15" s="111">
        <f t="shared" si="1"/>
        <v>83.256799999999998</v>
      </c>
      <c r="N15" s="73"/>
      <c r="O15" s="73"/>
      <c r="P15" s="73"/>
    </row>
    <row r="16" spans="1:30" x14ac:dyDescent="0.25">
      <c r="A16" s="95" t="s">
        <v>8</v>
      </c>
      <c r="B16" s="122">
        <f t="shared" si="0"/>
        <v>1631</v>
      </c>
      <c r="C16" s="67">
        <v>2010</v>
      </c>
      <c r="D16" s="67">
        <v>678.40999571189343</v>
      </c>
      <c r="E16" s="67">
        <v>2115</v>
      </c>
      <c r="F16" s="67">
        <v>5.5411020000000004</v>
      </c>
      <c r="G16" s="67">
        <v>4.7934099999999997</v>
      </c>
      <c r="H16" s="67">
        <v>678.40999571189343</v>
      </c>
      <c r="I16" s="73">
        <v>111.31</v>
      </c>
      <c r="J16" s="67">
        <v>5.5411020000000004</v>
      </c>
      <c r="K16" s="67">
        <v>484</v>
      </c>
      <c r="L16" s="73">
        <v>30.100580000000001</v>
      </c>
      <c r="M16" s="111">
        <f t="shared" si="1"/>
        <v>81.209419999999994</v>
      </c>
      <c r="N16" s="73"/>
      <c r="O16" s="73"/>
      <c r="P16" s="73"/>
    </row>
    <row r="17" spans="1:29" x14ac:dyDescent="0.25">
      <c r="A17" s="95" t="s">
        <v>9</v>
      </c>
      <c r="B17" s="122">
        <f t="shared" si="0"/>
        <v>2224</v>
      </c>
      <c r="C17" s="67">
        <v>2722</v>
      </c>
      <c r="D17" s="67">
        <v>744.77341593158701</v>
      </c>
      <c r="E17" s="67">
        <v>2862</v>
      </c>
      <c r="F17" s="67">
        <v>5.9254119999999997</v>
      </c>
      <c r="G17" s="67">
        <v>8.4668899999999994</v>
      </c>
      <c r="H17" s="67">
        <v>744.77341593158701</v>
      </c>
      <c r="I17" s="73">
        <v>247.83</v>
      </c>
      <c r="J17" s="67">
        <v>5.9254119999999997</v>
      </c>
      <c r="K17" s="67">
        <v>638</v>
      </c>
      <c r="L17" s="73">
        <v>39.034750000000003</v>
      </c>
      <c r="M17" s="111">
        <f t="shared" si="1"/>
        <v>208.79525000000001</v>
      </c>
      <c r="N17" s="73"/>
      <c r="O17" s="73"/>
      <c r="P17" s="73"/>
    </row>
    <row r="18" spans="1:29" x14ac:dyDescent="0.25">
      <c r="A18" s="95" t="s">
        <v>10</v>
      </c>
      <c r="B18" s="122">
        <f t="shared" si="0"/>
        <v>1721</v>
      </c>
      <c r="C18" s="67">
        <v>2088</v>
      </c>
      <c r="D18" s="67">
        <v>738.96272904452542</v>
      </c>
      <c r="E18" s="67">
        <v>2212</v>
      </c>
      <c r="F18" s="67">
        <v>5.4802720000000003</v>
      </c>
      <c r="G18" s="67">
        <v>5.5800799999999997</v>
      </c>
      <c r="H18" s="67">
        <v>738.96272904452542</v>
      </c>
      <c r="I18" s="73">
        <v>103.23</v>
      </c>
      <c r="J18" s="67">
        <v>5.4802720000000003</v>
      </c>
      <c r="K18" s="67">
        <v>491</v>
      </c>
      <c r="L18" s="73">
        <v>28.774999999999999</v>
      </c>
      <c r="M18" s="111">
        <f t="shared" si="1"/>
        <v>74.455000000000013</v>
      </c>
      <c r="N18" s="73"/>
      <c r="O18" s="73"/>
      <c r="P18" s="73"/>
    </row>
    <row r="19" spans="1:29" x14ac:dyDescent="0.25">
      <c r="A19" s="95" t="s">
        <v>11</v>
      </c>
      <c r="B19" s="122">
        <f t="shared" si="0"/>
        <v>1604</v>
      </c>
      <c r="C19" s="67">
        <v>1744</v>
      </c>
      <c r="D19" s="67">
        <v>760.64933409800551</v>
      </c>
      <c r="E19" s="67">
        <v>2057</v>
      </c>
      <c r="F19" s="67">
        <v>5.2909069999999998</v>
      </c>
      <c r="G19" s="67">
        <v>2.7908499999999998</v>
      </c>
      <c r="H19" s="67">
        <v>760.64933409800551</v>
      </c>
      <c r="I19" s="73">
        <v>57.42</v>
      </c>
      <c r="J19" s="67">
        <v>5.2909069999999998</v>
      </c>
      <c r="K19" s="67">
        <v>453</v>
      </c>
      <c r="L19" s="73">
        <v>10.67422</v>
      </c>
      <c r="M19" s="111">
        <f t="shared" si="1"/>
        <v>46.745780000000003</v>
      </c>
      <c r="N19" s="73"/>
      <c r="O19" s="73"/>
      <c r="P19" s="73"/>
      <c r="R19" s="69" t="s">
        <v>133</v>
      </c>
    </row>
    <row r="20" spans="1:29" x14ac:dyDescent="0.25">
      <c r="A20" s="95" t="s">
        <v>12</v>
      </c>
      <c r="B20" s="122">
        <f t="shared" si="0"/>
        <v>1160</v>
      </c>
      <c r="C20" s="67">
        <v>1648</v>
      </c>
      <c r="D20" s="67">
        <v>895.54064663478698</v>
      </c>
      <c r="E20" s="67">
        <v>1720</v>
      </c>
      <c r="F20" s="67">
        <v>4.8105440000000002</v>
      </c>
      <c r="G20" s="67">
        <v>2.5073799999999999</v>
      </c>
      <c r="H20" s="67">
        <v>895.54064663478698</v>
      </c>
      <c r="I20" s="73">
        <v>68</v>
      </c>
      <c r="J20" s="67">
        <v>4.8105440000000002</v>
      </c>
      <c r="K20" s="67">
        <v>560</v>
      </c>
      <c r="L20" s="73">
        <v>33.386690000000002</v>
      </c>
      <c r="M20" s="111">
        <f t="shared" si="1"/>
        <v>34.613309999999998</v>
      </c>
      <c r="N20" s="73"/>
      <c r="O20" s="73"/>
      <c r="P20" s="73"/>
      <c r="X20" s="81" t="s">
        <v>135</v>
      </c>
    </row>
    <row r="21" spans="1:29" x14ac:dyDescent="0.25">
      <c r="A21" s="95" t="s">
        <v>13</v>
      </c>
      <c r="B21" s="122">
        <f t="shared" si="0"/>
        <v>1518</v>
      </c>
      <c r="C21" s="67">
        <v>1396</v>
      </c>
      <c r="D21" s="67">
        <v>1026.6902382782475</v>
      </c>
      <c r="E21" s="67">
        <v>2154</v>
      </c>
      <c r="F21" s="67">
        <v>4.5796070000000002</v>
      </c>
      <c r="G21" s="67">
        <v>2.6066700000000003</v>
      </c>
      <c r="H21" s="67">
        <v>1026.6902382782475</v>
      </c>
      <c r="I21" s="73">
        <v>99.84</v>
      </c>
      <c r="J21" s="67">
        <v>4.5796070000000002</v>
      </c>
      <c r="K21" s="67">
        <v>636</v>
      </c>
      <c r="L21" s="73">
        <v>32.729179999999999</v>
      </c>
      <c r="M21" s="111">
        <f t="shared" si="1"/>
        <v>67.110820000000004</v>
      </c>
      <c r="N21" s="73"/>
      <c r="O21" s="73"/>
      <c r="P21" s="73"/>
      <c r="R21" s="86" t="s">
        <v>35</v>
      </c>
      <c r="S21" s="87">
        <f>CORREL(B7:B39,C7:C39)</f>
        <v>0.46187443908304665</v>
      </c>
      <c r="T21" s="67" t="str">
        <f>IF(S21&gt;0.7,"Strong Correlation",IF(S21&gt;0.3,"Moderate Correlation",IF(S21&gt;0,"Weak Correlation")))</f>
        <v>Moderate Correlation</v>
      </c>
      <c r="X21" s="87">
        <f>CORREL(E7:E39,C7:C39)</f>
        <v>0.42992329080680747</v>
      </c>
      <c r="AA21" s="86" t="s">
        <v>35</v>
      </c>
      <c r="AB21" s="87">
        <v>0.42992329080680747</v>
      </c>
      <c r="AC21" s="67" t="str">
        <f>IF(AB21&gt;0.7,"Strong Correlation",IF(AB21&gt;0.3,"Moderate Correlation",IF(AB21&gt;0,"Weak Correlation")))</f>
        <v>Moderate Correlation</v>
      </c>
    </row>
    <row r="22" spans="1:29" x14ac:dyDescent="0.25">
      <c r="A22" s="95" t="s">
        <v>14</v>
      </c>
      <c r="B22" s="122">
        <f t="shared" si="0"/>
        <v>1601</v>
      </c>
      <c r="C22" s="67">
        <v>1436</v>
      </c>
      <c r="D22" s="67">
        <v>1173.1085987786762</v>
      </c>
      <c r="E22" s="67">
        <v>2220</v>
      </c>
      <c r="F22" s="67">
        <v>4.066929</v>
      </c>
      <c r="G22" s="67">
        <v>2.7776299999999998</v>
      </c>
      <c r="H22" s="67">
        <v>1173.1085987786762</v>
      </c>
      <c r="I22" s="73">
        <v>129.69</v>
      </c>
      <c r="J22" s="67">
        <v>4.066929</v>
      </c>
      <c r="K22" s="67">
        <v>619</v>
      </c>
      <c r="L22" s="73">
        <v>16.14059</v>
      </c>
      <c r="M22" s="111">
        <f t="shared" si="1"/>
        <v>113.54940999999999</v>
      </c>
      <c r="N22" s="73"/>
      <c r="O22" s="73"/>
      <c r="P22" s="73"/>
      <c r="R22" s="84" t="s">
        <v>36</v>
      </c>
      <c r="S22" s="85">
        <f>CORREL(B6:B38,C7:C39)</f>
        <v>0.43227860253422662</v>
      </c>
      <c r="T22" s="67" t="str">
        <f t="shared" ref="T22:T26" si="2">IF(S22&gt;0.7,"Strong Correlation",IF(S22&gt;0.3,"Moderate Correlation",IF(S22&gt;0,"Weak Correlation")))</f>
        <v>Moderate Correlation</v>
      </c>
      <c r="X22" s="85">
        <f>CORREL(E7:E38,C8:C39)</f>
        <v>0.33667064594646473</v>
      </c>
      <c r="AA22" s="84" t="s">
        <v>36</v>
      </c>
      <c r="AB22" s="85">
        <v>0.33667064594646473</v>
      </c>
      <c r="AC22" s="67" t="str">
        <f t="shared" ref="AC22:AC26" si="3">IF(AB22&gt;0.7,"Strong Correlation",IF(AB22&gt;0.3,"Moderate Correlation",IF(AB22&gt;0,"Weak Correlation")))</f>
        <v>Moderate Correlation</v>
      </c>
    </row>
    <row r="23" spans="1:29" x14ac:dyDescent="0.25">
      <c r="A23" s="95" t="s">
        <v>15</v>
      </c>
      <c r="B23" s="122">
        <f t="shared" si="0"/>
        <v>2042</v>
      </c>
      <c r="C23" s="67">
        <v>1114</v>
      </c>
      <c r="D23" s="67">
        <v>1319.2648095909731</v>
      </c>
      <c r="E23" s="67">
        <v>2811</v>
      </c>
      <c r="F23" s="67">
        <v>4.2077600000000004</v>
      </c>
      <c r="G23" s="67">
        <v>5.5175799999999997</v>
      </c>
      <c r="H23" s="67">
        <v>1319.2648095909731</v>
      </c>
      <c r="I23" s="73">
        <v>240.27</v>
      </c>
      <c r="J23" s="67">
        <v>4.2077600000000004</v>
      </c>
      <c r="K23" s="67">
        <v>769</v>
      </c>
      <c r="L23" s="73">
        <v>43.971530000000001</v>
      </c>
      <c r="M23" s="111">
        <f t="shared" si="1"/>
        <v>196.29847000000001</v>
      </c>
      <c r="N23" s="73"/>
      <c r="O23" s="73"/>
      <c r="P23" s="73"/>
      <c r="R23" s="84" t="s">
        <v>37</v>
      </c>
      <c r="S23" s="85">
        <f>CORREL(B5:B37,C7:C39)</f>
        <v>0.39097885261910298</v>
      </c>
      <c r="T23" s="67" t="str">
        <f t="shared" si="2"/>
        <v>Moderate Correlation</v>
      </c>
      <c r="X23" s="85">
        <f>CORREL(E5:E37,C7:C39)</f>
        <v>0.38222633107475973</v>
      </c>
      <c r="AA23" s="84" t="s">
        <v>37</v>
      </c>
      <c r="AB23" s="85">
        <v>0.38222633107475973</v>
      </c>
      <c r="AC23" s="67" t="str">
        <f t="shared" si="3"/>
        <v>Moderate Correlation</v>
      </c>
    </row>
    <row r="24" spans="1:29" x14ac:dyDescent="0.25">
      <c r="A24" s="95" t="s">
        <v>16</v>
      </c>
      <c r="B24" s="122">
        <f t="shared" si="0"/>
        <v>2403</v>
      </c>
      <c r="C24" s="67">
        <v>1084</v>
      </c>
      <c r="D24" s="67">
        <v>1468.8204077832602</v>
      </c>
      <c r="E24" s="67">
        <v>3361</v>
      </c>
      <c r="F24" s="67">
        <v>4.2697669999999999</v>
      </c>
      <c r="G24" s="67">
        <v>7.9478400000000002</v>
      </c>
      <c r="H24" s="67">
        <v>1468.8204077832602</v>
      </c>
      <c r="I24" s="73">
        <v>365.6</v>
      </c>
      <c r="J24" s="67">
        <v>4.2697669999999999</v>
      </c>
      <c r="K24" s="67">
        <v>958</v>
      </c>
      <c r="L24" s="73">
        <v>89.731229999999996</v>
      </c>
      <c r="M24" s="111">
        <f t="shared" si="1"/>
        <v>275.86877000000004</v>
      </c>
      <c r="N24" s="73"/>
      <c r="O24" s="73"/>
      <c r="P24" s="73"/>
      <c r="R24" s="84" t="s">
        <v>38</v>
      </c>
      <c r="S24" s="85">
        <f>CORREL(B4:B36,C7:C39)</f>
        <v>0.35065946930847242</v>
      </c>
      <c r="T24" s="67" t="str">
        <f t="shared" si="2"/>
        <v>Moderate Correlation</v>
      </c>
      <c r="X24" s="85">
        <f>CORREL(E4:E36,C7:C39)</f>
        <v>0.3550299108735831</v>
      </c>
      <c r="AA24" s="84" t="s">
        <v>38</v>
      </c>
      <c r="AB24" s="85">
        <v>0.3550299108735831</v>
      </c>
      <c r="AC24" s="67" t="str">
        <f t="shared" si="3"/>
        <v>Moderate Correlation</v>
      </c>
    </row>
    <row r="25" spans="1:29" x14ac:dyDescent="0.25">
      <c r="A25" s="95" t="s">
        <v>17</v>
      </c>
      <c r="B25" s="122">
        <f t="shared" si="0"/>
        <v>2196</v>
      </c>
      <c r="C25" s="67">
        <v>1032</v>
      </c>
      <c r="D25" s="67">
        <v>1552.9896907216496</v>
      </c>
      <c r="E25" s="67">
        <v>2953</v>
      </c>
      <c r="F25" s="67">
        <v>3.605302</v>
      </c>
      <c r="G25" s="67">
        <v>3.3617600000000003</v>
      </c>
      <c r="H25" s="67">
        <v>1552.9896907216496</v>
      </c>
      <c r="I25" s="73">
        <v>137.66</v>
      </c>
      <c r="J25" s="67">
        <v>3.605302</v>
      </c>
      <c r="K25" s="67">
        <v>757</v>
      </c>
      <c r="L25" s="73">
        <v>21.15654</v>
      </c>
      <c r="M25" s="111">
        <f t="shared" si="1"/>
        <v>116.50345999999999</v>
      </c>
      <c r="N25" s="73"/>
      <c r="O25" s="73"/>
      <c r="P25" s="73"/>
      <c r="R25" s="84" t="s">
        <v>39</v>
      </c>
      <c r="S25" s="85">
        <f>CORREL(B3:B35,C7:C39)</f>
        <v>0.30529854908168735</v>
      </c>
      <c r="T25" s="67" t="str">
        <f t="shared" si="2"/>
        <v>Moderate Correlation</v>
      </c>
      <c r="X25" s="85">
        <f>CORREL(E3:E35,C7:C39)</f>
        <v>0.317976946577886</v>
      </c>
      <c r="AA25" s="84" t="s">
        <v>39</v>
      </c>
      <c r="AB25" s="85">
        <v>0.317976946577886</v>
      </c>
      <c r="AC25" s="67" t="str">
        <f t="shared" si="3"/>
        <v>Moderate Correlation</v>
      </c>
    </row>
    <row r="26" spans="1:29" x14ac:dyDescent="0.25">
      <c r="A26" s="95" t="s">
        <v>18</v>
      </c>
      <c r="B26" s="122">
        <f t="shared" si="0"/>
        <v>2281</v>
      </c>
      <c r="C26" s="67">
        <v>890</v>
      </c>
      <c r="D26" s="67">
        <v>1374.6251421572915</v>
      </c>
      <c r="E26" s="67">
        <v>3089</v>
      </c>
      <c r="F26" s="67">
        <v>3.2306189999999999</v>
      </c>
      <c r="G26" s="67">
        <v>1.87639</v>
      </c>
      <c r="H26" s="67">
        <v>1374.6251421572915</v>
      </c>
      <c r="I26" s="73">
        <v>110.42</v>
      </c>
      <c r="J26" s="67">
        <v>3.2306189999999999</v>
      </c>
      <c r="K26" s="67">
        <v>808</v>
      </c>
      <c r="L26" s="73">
        <v>38.696980000000003</v>
      </c>
      <c r="M26" s="111">
        <f t="shared" si="1"/>
        <v>71.723019999999991</v>
      </c>
      <c r="N26" s="73"/>
      <c r="O26" s="73"/>
      <c r="P26" s="73"/>
      <c r="R26" s="84" t="s">
        <v>40</v>
      </c>
      <c r="S26" s="85">
        <f>CORREL(B2:B34,C7:C39)</f>
        <v>0.22979239050801659</v>
      </c>
      <c r="T26" s="67" t="str">
        <f t="shared" si="2"/>
        <v>Weak Correlation</v>
      </c>
      <c r="X26" s="85">
        <f>CORREL(E2:E34,C7:C39)</f>
        <v>0.25023937964448362</v>
      </c>
      <c r="AA26" s="84" t="s">
        <v>40</v>
      </c>
      <c r="AB26" s="85">
        <v>0.25023937964448362</v>
      </c>
      <c r="AC26" s="67" t="str">
        <f t="shared" si="3"/>
        <v>Weak Correlation</v>
      </c>
    </row>
    <row r="27" spans="1:29" x14ac:dyDescent="0.25">
      <c r="A27" s="95" t="s">
        <v>19</v>
      </c>
      <c r="B27" s="122">
        <f t="shared" si="0"/>
        <v>2128</v>
      </c>
      <c r="C27" s="67">
        <v>902</v>
      </c>
      <c r="D27" s="67">
        <v>1617.3433674862586</v>
      </c>
      <c r="E27" s="67">
        <v>3006</v>
      </c>
      <c r="F27" s="67">
        <v>3.2351399999999999</v>
      </c>
      <c r="G27" s="67">
        <v>3.3346799999999996</v>
      </c>
      <c r="H27" s="67">
        <v>1617.3433674862586</v>
      </c>
      <c r="I27" s="73">
        <v>206.34</v>
      </c>
      <c r="J27" s="67">
        <v>3.2351399999999999</v>
      </c>
      <c r="K27" s="67">
        <v>878</v>
      </c>
      <c r="L27" s="73">
        <v>60.676409999999997</v>
      </c>
      <c r="M27" s="111">
        <f t="shared" si="1"/>
        <v>145.66359</v>
      </c>
      <c r="N27" s="73"/>
      <c r="O27" s="73"/>
      <c r="P27" s="73"/>
    </row>
    <row r="28" spans="1:29" x14ac:dyDescent="0.25">
      <c r="A28" s="95" t="s">
        <v>20</v>
      </c>
      <c r="B28" s="122">
        <f t="shared" si="0"/>
        <v>1993</v>
      </c>
      <c r="C28" s="67">
        <v>1032</v>
      </c>
      <c r="D28" s="67">
        <v>1793.3266301745186</v>
      </c>
      <c r="E28" s="67">
        <v>2887</v>
      </c>
      <c r="F28" s="67">
        <v>2.7830360000000001</v>
      </c>
      <c r="G28" s="67">
        <v>3.3612600000000001</v>
      </c>
      <c r="H28" s="67">
        <v>1793.3266301745186</v>
      </c>
      <c r="I28" s="73">
        <v>152.91</v>
      </c>
      <c r="J28" s="67">
        <v>2.7830360000000001</v>
      </c>
      <c r="K28" s="67">
        <v>894</v>
      </c>
      <c r="L28" s="73">
        <v>44.253390000000003</v>
      </c>
      <c r="M28" s="111">
        <f t="shared" si="1"/>
        <v>108.65661</v>
      </c>
      <c r="N28" s="73"/>
      <c r="O28" s="73"/>
      <c r="P28" s="73"/>
    </row>
    <row r="29" spans="1:29" x14ac:dyDescent="0.25">
      <c r="A29" s="95" t="s">
        <v>21</v>
      </c>
      <c r="B29" s="122">
        <f t="shared" si="0"/>
        <v>1908</v>
      </c>
      <c r="C29" s="67">
        <v>996</v>
      </c>
      <c r="D29" s="67">
        <v>1828.3664815215952</v>
      </c>
      <c r="E29" s="67">
        <v>2608</v>
      </c>
      <c r="F29" s="67">
        <v>1.87341</v>
      </c>
      <c r="G29" s="67">
        <v>4.7108599999999994</v>
      </c>
      <c r="H29" s="67">
        <v>1828.3664815215952</v>
      </c>
      <c r="I29" s="73">
        <v>191.76</v>
      </c>
      <c r="J29" s="67">
        <v>1.87341</v>
      </c>
      <c r="K29" s="67">
        <v>700</v>
      </c>
      <c r="L29" s="73">
        <v>52.153390000000002</v>
      </c>
      <c r="M29" s="111">
        <f t="shared" si="1"/>
        <v>139.60660999999999</v>
      </c>
      <c r="N29" s="73"/>
      <c r="O29" s="73"/>
      <c r="P29" s="73"/>
    </row>
    <row r="30" spans="1:29" x14ac:dyDescent="0.25">
      <c r="A30" s="95" t="s">
        <v>22</v>
      </c>
      <c r="B30" s="122">
        <f t="shared" si="0"/>
        <v>1709</v>
      </c>
      <c r="C30" s="67">
        <v>1020</v>
      </c>
      <c r="D30" s="67">
        <v>1846.5974218349834</v>
      </c>
      <c r="E30" s="67">
        <v>2303</v>
      </c>
      <c r="F30" s="67">
        <v>2.2619590000000001</v>
      </c>
      <c r="G30" s="67">
        <v>4.1556500000000005</v>
      </c>
      <c r="H30" s="67">
        <v>1846.5974218349834</v>
      </c>
      <c r="I30" s="73">
        <v>139.63</v>
      </c>
      <c r="J30" s="67">
        <v>2.2619590000000001</v>
      </c>
      <c r="K30" s="67">
        <v>594</v>
      </c>
      <c r="L30" s="73">
        <v>52.505850000000002</v>
      </c>
      <c r="M30" s="111">
        <f t="shared" si="1"/>
        <v>87.124149999999986</v>
      </c>
      <c r="N30" s="73"/>
      <c r="O30" s="73"/>
      <c r="P30" s="73"/>
    </row>
    <row r="31" spans="1:29" x14ac:dyDescent="0.25">
      <c r="A31" s="95" t="s">
        <v>23</v>
      </c>
      <c r="B31" s="122">
        <f t="shared" si="0"/>
        <v>1714</v>
      </c>
      <c r="C31" s="67">
        <v>1196</v>
      </c>
      <c r="D31" s="67">
        <v>1805.7498784399411</v>
      </c>
      <c r="E31" s="67">
        <v>2389</v>
      </c>
      <c r="F31" s="67">
        <v>2.2308300000000001</v>
      </c>
      <c r="G31" s="67">
        <v>4.5735600000000005</v>
      </c>
      <c r="H31" s="67">
        <v>1805.7498784399411</v>
      </c>
      <c r="I31" s="73">
        <v>193.97</v>
      </c>
      <c r="J31" s="67">
        <v>2.2308300000000001</v>
      </c>
      <c r="K31" s="67">
        <v>675</v>
      </c>
      <c r="L31" s="73">
        <v>65.620440000000002</v>
      </c>
      <c r="M31" s="111">
        <f t="shared" si="1"/>
        <v>128.34956</v>
      </c>
      <c r="N31" s="73"/>
      <c r="O31" s="73"/>
      <c r="P31" s="73"/>
    </row>
    <row r="32" spans="1:29" x14ac:dyDescent="0.25">
      <c r="A32" s="95" t="s">
        <v>24</v>
      </c>
      <c r="B32" s="122">
        <f t="shared" si="0"/>
        <v>1528</v>
      </c>
      <c r="C32" s="67">
        <v>1268</v>
      </c>
      <c r="D32" s="67">
        <v>1556.5088162171401</v>
      </c>
      <c r="E32" s="67">
        <v>2184</v>
      </c>
      <c r="F32" s="67">
        <v>1.521695</v>
      </c>
      <c r="G32" s="67">
        <v>6.0730400000000007</v>
      </c>
      <c r="H32" s="67">
        <v>1556.5088162171401</v>
      </c>
      <c r="I32" s="73">
        <v>225.85</v>
      </c>
      <c r="J32" s="67">
        <v>1.521695</v>
      </c>
      <c r="K32" s="67">
        <v>656</v>
      </c>
      <c r="L32" s="73">
        <v>171.64899</v>
      </c>
      <c r="M32" s="111">
        <f t="shared" si="1"/>
        <v>54.201009999999997</v>
      </c>
      <c r="N32" s="73"/>
      <c r="O32" s="73"/>
      <c r="P32" s="73"/>
      <c r="R32" s="69" t="s">
        <v>134</v>
      </c>
    </row>
    <row r="33" spans="1:29" x14ac:dyDescent="0.25">
      <c r="A33" s="95" t="s">
        <v>25</v>
      </c>
      <c r="B33" s="122">
        <f t="shared" si="0"/>
        <v>1609</v>
      </c>
      <c r="C33" s="67">
        <v>1206</v>
      </c>
      <c r="D33" s="67">
        <v>1527.9947419074251</v>
      </c>
      <c r="E33" s="67">
        <v>2262</v>
      </c>
      <c r="F33" s="67">
        <v>1.2517579999999999</v>
      </c>
      <c r="G33" s="67">
        <v>5.2713299999999998</v>
      </c>
      <c r="H33" s="67">
        <v>1527.9947419074251</v>
      </c>
      <c r="I33" s="73">
        <v>181.32</v>
      </c>
      <c r="J33" s="67">
        <v>1.2517579999999999</v>
      </c>
      <c r="K33" s="67">
        <v>653</v>
      </c>
      <c r="L33" s="73">
        <v>104.65535</v>
      </c>
      <c r="M33" s="111">
        <f t="shared" si="1"/>
        <v>76.664649999999995</v>
      </c>
      <c r="N33" s="73"/>
      <c r="O33" s="73"/>
      <c r="P33" s="73"/>
      <c r="X33" s="81" t="s">
        <v>135</v>
      </c>
    </row>
    <row r="34" spans="1:29" x14ac:dyDescent="0.25">
      <c r="A34" s="96">
        <v>2017</v>
      </c>
      <c r="B34" s="122">
        <f t="shared" si="0"/>
        <v>2776</v>
      </c>
      <c r="C34" s="67">
        <v>1164</v>
      </c>
      <c r="D34" s="67">
        <v>1649.265644244095</v>
      </c>
      <c r="E34" s="67">
        <v>3566</v>
      </c>
      <c r="F34" s="67">
        <v>1.783652</v>
      </c>
      <c r="G34" s="67">
        <v>6.3900899999999998</v>
      </c>
      <c r="H34" s="67">
        <v>1649.265644244095</v>
      </c>
      <c r="I34" s="73">
        <v>165.03620000000001</v>
      </c>
      <c r="J34" s="67">
        <v>1.783652</v>
      </c>
      <c r="K34" s="67">
        <v>790</v>
      </c>
      <c r="L34" s="73">
        <v>60.720239999999997</v>
      </c>
      <c r="M34" s="111">
        <f t="shared" si="1"/>
        <v>104.31596000000002</v>
      </c>
      <c r="N34" s="73"/>
      <c r="O34" s="73"/>
      <c r="P34" s="73"/>
      <c r="R34" s="86" t="s">
        <v>35</v>
      </c>
      <c r="S34" s="87">
        <f>CORREL(M7:M39,G7:G39)</f>
        <v>0.40412067014927089</v>
      </c>
      <c r="T34" s="67" t="str">
        <f>IF(S34&gt;0.7,"Strong Correlation",IF(S34&gt;0.3,"Moderate Correlation",IF(S34&gt;0,"Weak Correlation")))</f>
        <v>Moderate Correlation</v>
      </c>
      <c r="X34" s="87">
        <f>CORREL(G7:G39,I7:I39)</f>
        <v>0.74545524193025992</v>
      </c>
      <c r="AA34" s="86" t="s">
        <v>35</v>
      </c>
      <c r="AB34" s="87">
        <v>0.74545524193025992</v>
      </c>
      <c r="AC34" s="67" t="str">
        <f>IF(AB34&gt;0.7,"Strong Correlation",IF(AB34&gt;0.3,"Moderate Correlation",IF(AB34&gt;0,"Weak Correlation")))</f>
        <v>Strong Correlation</v>
      </c>
    </row>
    <row r="35" spans="1:29" x14ac:dyDescent="0.25">
      <c r="A35" s="96">
        <v>2018</v>
      </c>
      <c r="B35" s="122">
        <f t="shared" si="0"/>
        <v>2820</v>
      </c>
      <c r="C35" s="67">
        <v>1190</v>
      </c>
      <c r="D35" s="67">
        <v>1725.2979384357602</v>
      </c>
      <c r="E35" s="67">
        <v>3972</v>
      </c>
      <c r="F35" s="67">
        <v>2.2779120000000002</v>
      </c>
      <c r="G35" s="67">
        <v>8.7127100000000013</v>
      </c>
      <c r="H35" s="67">
        <v>1725.2979384357602</v>
      </c>
      <c r="I35" s="73">
        <v>279.95665462849979</v>
      </c>
      <c r="J35" s="67">
        <v>2.2779120000000002</v>
      </c>
      <c r="K35" s="67">
        <v>1152</v>
      </c>
      <c r="L35" s="73">
        <v>147.7655</v>
      </c>
      <c r="M35" s="111">
        <f t="shared" si="1"/>
        <v>132.19115462849979</v>
      </c>
      <c r="N35" s="73"/>
      <c r="O35" s="73"/>
      <c r="P35" s="73"/>
      <c r="R35" s="84" t="s">
        <v>36</v>
      </c>
      <c r="S35" s="85">
        <f>CORREL(M6:M38,G7:G39)</f>
        <v>0.34229191434905909</v>
      </c>
      <c r="T35" s="67" t="str">
        <f t="shared" ref="T35:T39" si="4">IF(S35&gt;0.7,"Strong Correlation",IF(S35&gt;0.3,"Moderate Correlation",IF(S35&gt;0,"Weak Correlation")))</f>
        <v>Moderate Correlation</v>
      </c>
      <c r="X35" s="85">
        <f>CORREL(I6:I38,G7:G39)</f>
        <v>0.57979473737792209</v>
      </c>
      <c r="AA35" s="84" t="s">
        <v>36</v>
      </c>
      <c r="AB35" s="85">
        <v>0.57979473737792209</v>
      </c>
      <c r="AC35" s="67" t="str">
        <f t="shared" ref="AC35:AC39" si="5">IF(AB35&gt;0.7,"Strong Correlation",IF(AB35&gt;0.3,"Moderate Correlation",IF(AB35&gt;0,"Weak Correlation")))</f>
        <v>Moderate Correlation</v>
      </c>
    </row>
    <row r="36" spans="1:29" x14ac:dyDescent="0.25">
      <c r="A36" s="117">
        <v>2019</v>
      </c>
      <c r="B36" s="122">
        <f t="shared" si="0"/>
        <v>2628</v>
      </c>
      <c r="C36" s="67">
        <v>1392</v>
      </c>
      <c r="D36" s="67">
        <v>1743.7251836725213</v>
      </c>
      <c r="E36" s="67">
        <v>3608</v>
      </c>
      <c r="F36" s="67">
        <v>1.588883</v>
      </c>
      <c r="G36" s="67">
        <v>17.638450000000002</v>
      </c>
      <c r="H36" s="67">
        <v>1743.7251836725213</v>
      </c>
      <c r="I36" s="73">
        <v>270.61242478399981</v>
      </c>
      <c r="J36" s="67">
        <v>1.588883</v>
      </c>
      <c r="K36" s="67">
        <v>980</v>
      </c>
      <c r="L36" s="73">
        <v>134.3869</v>
      </c>
      <c r="M36" s="111">
        <f t="shared" si="1"/>
        <v>136.22552478399982</v>
      </c>
      <c r="N36" s="73"/>
      <c r="O36" s="73"/>
      <c r="P36" s="73"/>
      <c r="R36" s="84" t="s">
        <v>37</v>
      </c>
      <c r="S36" s="85">
        <f>CORREL(M5:M37,G7:G39)</f>
        <v>0.27085234214149057</v>
      </c>
      <c r="T36" s="67" t="str">
        <f t="shared" si="4"/>
        <v>Weak Correlation</v>
      </c>
      <c r="X36" s="85">
        <f>CORREL(I5:I37,G7:G39)</f>
        <v>0.42918046028996326</v>
      </c>
      <c r="AA36" s="84" t="s">
        <v>37</v>
      </c>
      <c r="AB36" s="85">
        <v>0.42918046028996326</v>
      </c>
      <c r="AC36" s="67" t="str">
        <f t="shared" si="5"/>
        <v>Moderate Correlation</v>
      </c>
    </row>
    <row r="37" spans="1:29" x14ac:dyDescent="0.25">
      <c r="A37" s="117">
        <v>2020</v>
      </c>
      <c r="B37" s="122">
        <f t="shared" si="0"/>
        <v>2440</v>
      </c>
      <c r="C37" s="67">
        <v>1334</v>
      </c>
      <c r="D37" s="67">
        <v>1647.5984023026788</v>
      </c>
      <c r="E37" s="67">
        <v>3430</v>
      </c>
      <c r="F37" s="67">
        <v>0.75310869999999996</v>
      </c>
      <c r="G37" s="67">
        <v>9.0854400000000002</v>
      </c>
      <c r="H37" s="67">
        <v>1647.5984023026788</v>
      </c>
      <c r="I37" s="73">
        <v>170.06902500810003</v>
      </c>
      <c r="J37" s="67">
        <v>0.75310869999999996</v>
      </c>
      <c r="K37" s="67">
        <v>990</v>
      </c>
      <c r="L37" s="73">
        <v>54.476599999999998</v>
      </c>
      <c r="M37" s="111">
        <f t="shared" si="1"/>
        <v>115.59242500810004</v>
      </c>
      <c r="N37" s="73"/>
      <c r="O37" s="73"/>
      <c r="P37" s="73"/>
      <c r="R37" s="84" t="s">
        <v>38</v>
      </c>
      <c r="S37" s="85">
        <f>CORREL(M4:M36,G7:G39)</f>
        <v>0.2459585285773648</v>
      </c>
      <c r="T37" s="67" t="str">
        <f t="shared" si="4"/>
        <v>Weak Correlation</v>
      </c>
      <c r="X37" s="85">
        <f>CORREL(I4:I36,G7:G39)</f>
        <v>0.53109379388209843</v>
      </c>
      <c r="AA37" s="84" t="s">
        <v>38</v>
      </c>
      <c r="AB37" s="85">
        <v>0.53109379388209843</v>
      </c>
      <c r="AC37" s="67" t="str">
        <f t="shared" si="5"/>
        <v>Moderate Correlation</v>
      </c>
    </row>
    <row r="38" spans="1:29" x14ac:dyDescent="0.25">
      <c r="A38" s="96">
        <v>2021</v>
      </c>
      <c r="B38" s="122">
        <f t="shared" si="0"/>
        <v>2843</v>
      </c>
      <c r="C38" s="67">
        <v>1634</v>
      </c>
      <c r="D38" s="67">
        <v>2001.4867454239234</v>
      </c>
      <c r="E38" s="67">
        <v>4166</v>
      </c>
      <c r="F38" s="67">
        <v>1.358811</v>
      </c>
      <c r="G38" s="67">
        <v>33.995820000000002</v>
      </c>
      <c r="H38" s="67">
        <v>2001.4867454239234</v>
      </c>
      <c r="I38" s="73">
        <v>409.90292344429986</v>
      </c>
      <c r="J38" s="67">
        <v>1.358811</v>
      </c>
      <c r="K38" s="67">
        <v>1323</v>
      </c>
      <c r="L38" s="73">
        <v>282.50079999999997</v>
      </c>
      <c r="M38" s="111">
        <f t="shared" si="1"/>
        <v>127.40212344429989</v>
      </c>
      <c r="N38" s="73"/>
      <c r="O38" s="73"/>
      <c r="P38" s="73"/>
      <c r="R38" s="84" t="s">
        <v>39</v>
      </c>
      <c r="S38" s="85">
        <f>CORREL(M3:M35,G7:G39)</f>
        <v>0.18262652503617288</v>
      </c>
      <c r="T38" s="67" t="str">
        <f t="shared" si="4"/>
        <v>Weak Correlation</v>
      </c>
      <c r="X38" s="85">
        <f>CORREL(I3:I35,G7:G39)</f>
        <v>0.42583672376095166</v>
      </c>
      <c r="AA38" s="84" t="s">
        <v>39</v>
      </c>
      <c r="AB38" s="85">
        <v>0.42583672376095166</v>
      </c>
      <c r="AC38" s="67" t="str">
        <f t="shared" si="5"/>
        <v>Moderate Correlation</v>
      </c>
    </row>
    <row r="39" spans="1:29" x14ac:dyDescent="0.25">
      <c r="A39" s="117">
        <v>2022</v>
      </c>
      <c r="B39" s="122">
        <f t="shared" si="0"/>
        <v>2208</v>
      </c>
      <c r="C39" s="67">
        <v>1646</v>
      </c>
      <c r="D39" s="67">
        <v>2139.8400236738112</v>
      </c>
      <c r="E39" s="67">
        <v>3219</v>
      </c>
      <c r="F39" s="67">
        <v>2.7685789999999999</v>
      </c>
      <c r="G39" s="67">
        <v>28.00301</v>
      </c>
      <c r="H39" s="67">
        <v>2139.8400236738112</v>
      </c>
      <c r="I39" s="73">
        <v>252.2126757809996</v>
      </c>
      <c r="J39" s="67">
        <v>2.7685789999999999</v>
      </c>
      <c r="K39" s="67">
        <v>1011</v>
      </c>
      <c r="L39" s="73">
        <v>135.899</v>
      </c>
      <c r="M39" s="111">
        <f t="shared" si="1"/>
        <v>116.3136757809996</v>
      </c>
      <c r="N39" s="73"/>
      <c r="O39" s="73"/>
      <c r="P39" s="73"/>
      <c r="R39" s="84" t="s">
        <v>40</v>
      </c>
      <c r="S39" s="85">
        <f>CORREL(M2:M34,G7:G39)</f>
        <v>0.18053508337136948</v>
      </c>
      <c r="T39" s="67" t="str">
        <f t="shared" si="4"/>
        <v>Weak Correlation</v>
      </c>
      <c r="X39" s="85">
        <f>CORREL(I2:I34,G7:G39)</f>
        <v>0.35877238248275523</v>
      </c>
      <c r="AA39" s="84" t="s">
        <v>40</v>
      </c>
      <c r="AB39" s="85">
        <v>0.35877238248275523</v>
      </c>
      <c r="AC39" s="67" t="str">
        <f t="shared" si="5"/>
        <v>Moderate Correlation</v>
      </c>
    </row>
    <row r="43" spans="1:29" x14ac:dyDescent="0.25">
      <c r="A43" s="101" t="s">
        <v>220</v>
      </c>
    </row>
    <row r="45" spans="1:29" x14ac:dyDescent="0.25">
      <c r="A45" s="67" t="s">
        <v>86</v>
      </c>
    </row>
    <row r="46" spans="1:29" ht="14.4" thickBot="1" x14ac:dyDescent="0.3"/>
    <row r="47" spans="1:29" x14ac:dyDescent="0.25">
      <c r="A47" s="68" t="s">
        <v>87</v>
      </c>
      <c r="B47" s="68"/>
    </row>
    <row r="48" spans="1:29" x14ac:dyDescent="0.25">
      <c r="A48" s="67" t="s">
        <v>88</v>
      </c>
      <c r="B48" s="67">
        <v>0.74514969804432507</v>
      </c>
    </row>
    <row r="49" spans="1:9" x14ac:dyDescent="0.25">
      <c r="A49" s="67" t="s">
        <v>89</v>
      </c>
      <c r="B49" s="69">
        <v>0.55524807249554886</v>
      </c>
    </row>
    <row r="50" spans="1:9" x14ac:dyDescent="0.25">
      <c r="A50" s="67" t="s">
        <v>90</v>
      </c>
      <c r="B50" s="67">
        <v>0.50923925240888146</v>
      </c>
    </row>
    <row r="51" spans="1:9" x14ac:dyDescent="0.25">
      <c r="A51" s="67" t="s">
        <v>91</v>
      </c>
      <c r="B51" s="67">
        <v>390.98736266177394</v>
      </c>
    </row>
    <row r="52" spans="1:9" ht="14.4" thickBot="1" x14ac:dyDescent="0.3">
      <c r="A52" s="70" t="s">
        <v>92</v>
      </c>
      <c r="B52" s="70">
        <v>33</v>
      </c>
    </row>
    <row r="54" spans="1:9" ht="14.4" thickBot="1" x14ac:dyDescent="0.3">
      <c r="A54" s="67" t="s">
        <v>93</v>
      </c>
    </row>
    <row r="55" spans="1:9" x14ac:dyDescent="0.25">
      <c r="A55" s="71"/>
      <c r="B55" s="71" t="s">
        <v>98</v>
      </c>
      <c r="C55" s="71" t="s">
        <v>99</v>
      </c>
      <c r="D55" s="71" t="s">
        <v>100</v>
      </c>
      <c r="E55" s="71" t="s">
        <v>101</v>
      </c>
      <c r="F55" s="71" t="s">
        <v>102</v>
      </c>
    </row>
    <row r="56" spans="1:9" x14ac:dyDescent="0.25">
      <c r="A56" s="67" t="s">
        <v>94</v>
      </c>
      <c r="B56" s="67">
        <v>3</v>
      </c>
      <c r="C56" s="67">
        <v>5534681.8273491636</v>
      </c>
      <c r="D56" s="67">
        <v>1844893.9424497213</v>
      </c>
      <c r="E56" s="67">
        <v>12.06829628426944</v>
      </c>
      <c r="F56" s="69">
        <v>2.6601203444166151E-5</v>
      </c>
    </row>
    <row r="57" spans="1:9" x14ac:dyDescent="0.25">
      <c r="A57" s="67" t="s">
        <v>95</v>
      </c>
      <c r="B57" s="67">
        <v>29</v>
      </c>
      <c r="C57" s="67">
        <v>4433262.4150750767</v>
      </c>
      <c r="D57" s="67">
        <v>152871.11776120955</v>
      </c>
    </row>
    <row r="58" spans="1:9" ht="14.4" thickBot="1" x14ac:dyDescent="0.3">
      <c r="A58" s="70" t="s">
        <v>96</v>
      </c>
      <c r="B58" s="70">
        <v>32</v>
      </c>
      <c r="C58" s="70">
        <v>9967944.2424242403</v>
      </c>
      <c r="D58" s="70"/>
      <c r="E58" s="70"/>
      <c r="F58" s="70"/>
    </row>
    <row r="59" spans="1:9" ht="14.4" thickBot="1" x14ac:dyDescent="0.3"/>
    <row r="60" spans="1:9" ht="14.4" x14ac:dyDescent="0.3">
      <c r="A60" s="137"/>
      <c r="B60" s="137" t="s">
        <v>103</v>
      </c>
      <c r="C60" s="137" t="s">
        <v>91</v>
      </c>
      <c r="D60" s="137" t="s">
        <v>104</v>
      </c>
      <c r="E60" s="137" t="s">
        <v>105</v>
      </c>
      <c r="F60" s="137" t="s">
        <v>106</v>
      </c>
      <c r="G60" s="137" t="s">
        <v>107</v>
      </c>
      <c r="H60"/>
      <c r="I60"/>
    </row>
    <row r="61" spans="1:9" ht="14.4" x14ac:dyDescent="0.3">
      <c r="A61" s="75" t="s">
        <v>97</v>
      </c>
      <c r="B61" s="75">
        <v>2729.0634421283776</v>
      </c>
      <c r="C61" s="75">
        <v>673.54596577983284</v>
      </c>
      <c r="D61" s="75">
        <v>4.0517850017387644</v>
      </c>
      <c r="E61" s="75">
        <v>3.4752202684461872E-4</v>
      </c>
      <c r="F61" s="75">
        <v>1351.507267576563</v>
      </c>
      <c r="G61" s="75">
        <v>4106.6196166801919</v>
      </c>
      <c r="H61"/>
      <c r="I61"/>
    </row>
    <row r="62" spans="1:9" ht="14.4" x14ac:dyDescent="0.3">
      <c r="A62" s="75" t="s">
        <v>112</v>
      </c>
      <c r="B62" s="75">
        <v>-1.3955387628421909</v>
      </c>
      <c r="C62" s="75">
        <v>0.28436649726266738</v>
      </c>
      <c r="D62" s="75">
        <v>-4.9075357901713064</v>
      </c>
      <c r="E62" s="82">
        <v>3.2799441046460606E-5</v>
      </c>
      <c r="F62" s="75">
        <v>-1.9771335522732469</v>
      </c>
      <c r="G62" s="75">
        <v>-0.81394397341113489</v>
      </c>
      <c r="H62"/>
      <c r="I62"/>
    </row>
    <row r="63" spans="1:9" ht="14.4" x14ac:dyDescent="0.3">
      <c r="A63" s="75" t="s">
        <v>123</v>
      </c>
      <c r="B63" s="75">
        <v>0.43769416646442999</v>
      </c>
      <c r="C63" s="75">
        <v>0.13344603942212241</v>
      </c>
      <c r="D63" s="75">
        <v>3.2799337347127739</v>
      </c>
      <c r="E63" s="82">
        <v>2.7032223614172697E-3</v>
      </c>
      <c r="F63" s="75">
        <v>0.16476637101309577</v>
      </c>
      <c r="G63" s="75">
        <v>0.71062196191576421</v>
      </c>
      <c r="H63"/>
      <c r="I63"/>
    </row>
    <row r="64" spans="1:9" ht="15" thickBot="1" x14ac:dyDescent="0.35">
      <c r="A64" s="79" t="s">
        <v>153</v>
      </c>
      <c r="B64" s="79">
        <v>-188.0313130006561</v>
      </c>
      <c r="C64" s="79">
        <v>62.03419604213483</v>
      </c>
      <c r="D64" s="79">
        <v>-3.0310913173266818</v>
      </c>
      <c r="E64" s="83">
        <v>5.0879178080183926E-3</v>
      </c>
      <c r="F64" s="79">
        <v>-314.90548957190157</v>
      </c>
      <c r="G64" s="79">
        <v>-61.157136429410627</v>
      </c>
      <c r="H64"/>
      <c r="I64"/>
    </row>
    <row r="67" spans="1:6" x14ac:dyDescent="0.25">
      <c r="A67" s="101" t="s">
        <v>219</v>
      </c>
    </row>
    <row r="69" spans="1:6" x14ac:dyDescent="0.25">
      <c r="A69" s="67" t="s">
        <v>86</v>
      </c>
    </row>
    <row r="70" spans="1:6" ht="14.4" thickBot="1" x14ac:dyDescent="0.3"/>
    <row r="71" spans="1:6" x14ac:dyDescent="0.25">
      <c r="A71" s="68" t="s">
        <v>87</v>
      </c>
      <c r="B71" s="68"/>
    </row>
    <row r="72" spans="1:6" x14ac:dyDescent="0.25">
      <c r="A72" s="67" t="s">
        <v>88</v>
      </c>
      <c r="B72" s="67">
        <v>0.76088848197491332</v>
      </c>
    </row>
    <row r="73" spans="1:6" x14ac:dyDescent="0.25">
      <c r="A73" s="67" t="s">
        <v>89</v>
      </c>
      <c r="B73" s="69">
        <v>0.57895128200208801</v>
      </c>
    </row>
    <row r="74" spans="1:6" x14ac:dyDescent="0.25">
      <c r="A74" s="67" t="s">
        <v>90</v>
      </c>
      <c r="B74" s="67">
        <v>0.53539451807126948</v>
      </c>
    </row>
    <row r="75" spans="1:6" x14ac:dyDescent="0.25">
      <c r="A75" s="67" t="s">
        <v>91</v>
      </c>
      <c r="B75" s="67">
        <v>5.0431729142338089</v>
      </c>
    </row>
    <row r="76" spans="1:6" ht="14.4" thickBot="1" x14ac:dyDescent="0.3">
      <c r="A76" s="70" t="s">
        <v>92</v>
      </c>
      <c r="B76" s="70">
        <v>33</v>
      </c>
    </row>
    <row r="78" spans="1:6" ht="14.4" thickBot="1" x14ac:dyDescent="0.3">
      <c r="A78" s="67" t="s">
        <v>93</v>
      </c>
    </row>
    <row r="79" spans="1:6" x14ac:dyDescent="0.25">
      <c r="A79" s="71"/>
      <c r="B79" s="71" t="s">
        <v>98</v>
      </c>
      <c r="C79" s="71" t="s">
        <v>99</v>
      </c>
      <c r="D79" s="71" t="s">
        <v>100</v>
      </c>
      <c r="E79" s="71" t="s">
        <v>101</v>
      </c>
      <c r="F79" s="71" t="s">
        <v>102</v>
      </c>
    </row>
    <row r="80" spans="1:6" x14ac:dyDescent="0.25">
      <c r="A80" s="67" t="s">
        <v>94</v>
      </c>
      <c r="B80" s="67">
        <v>3</v>
      </c>
      <c r="C80" s="67">
        <v>1014.1808047176039</v>
      </c>
      <c r="D80" s="67">
        <v>338.06026823920132</v>
      </c>
      <c r="E80" s="67">
        <v>13.29188006073271</v>
      </c>
      <c r="F80" s="69">
        <v>1.2249634982966429E-5</v>
      </c>
    </row>
    <row r="81" spans="1:9" x14ac:dyDescent="0.25">
      <c r="A81" s="67" t="s">
        <v>95</v>
      </c>
      <c r="B81" s="67">
        <v>29</v>
      </c>
      <c r="C81" s="67">
        <v>737.57419824298427</v>
      </c>
      <c r="D81" s="67">
        <v>25.433593042861528</v>
      </c>
    </row>
    <row r="82" spans="1:9" ht="14.4" thickBot="1" x14ac:dyDescent="0.3">
      <c r="A82" s="70" t="s">
        <v>96</v>
      </c>
      <c r="B82" s="70">
        <v>32</v>
      </c>
      <c r="C82" s="70">
        <v>1751.7550029605882</v>
      </c>
      <c r="D82" s="70"/>
      <c r="E82" s="70"/>
      <c r="F82" s="70"/>
    </row>
    <row r="83" spans="1:9" ht="14.4" thickBot="1" x14ac:dyDescent="0.3"/>
    <row r="84" spans="1:9" ht="14.4" x14ac:dyDescent="0.3">
      <c r="A84" s="71"/>
      <c r="B84" s="71" t="s">
        <v>103</v>
      </c>
      <c r="C84" s="71" t="s">
        <v>91</v>
      </c>
      <c r="D84" s="71" t="s">
        <v>104</v>
      </c>
      <c r="E84" s="71" t="s">
        <v>105</v>
      </c>
      <c r="F84" s="71" t="s">
        <v>106</v>
      </c>
      <c r="G84" s="71" t="s">
        <v>107</v>
      </c>
      <c r="H84"/>
      <c r="I84"/>
    </row>
    <row r="85" spans="1:9" ht="14.4" x14ac:dyDescent="0.3">
      <c r="A85" s="67" t="s">
        <v>97</v>
      </c>
      <c r="B85" s="75">
        <v>-11.142080488691235</v>
      </c>
      <c r="C85" s="75">
        <v>7.3970301696937613</v>
      </c>
      <c r="D85" s="75">
        <v>-1.5062910699406435</v>
      </c>
      <c r="E85" s="75">
        <v>0.14280869423861614</v>
      </c>
      <c r="F85" s="75">
        <v>-26.270705855498825</v>
      </c>
      <c r="G85" s="75">
        <v>3.9865448781163568</v>
      </c>
      <c r="H85"/>
      <c r="I85"/>
    </row>
    <row r="86" spans="1:9" ht="14.4" x14ac:dyDescent="0.3">
      <c r="A86" s="67" t="s">
        <v>112</v>
      </c>
      <c r="B86" s="75">
        <v>4.6931745681964444E-3</v>
      </c>
      <c r="C86" s="75">
        <v>3.8389326535912824E-3</v>
      </c>
      <c r="D86" s="75">
        <v>1.2225206826189117</v>
      </c>
      <c r="E86" s="109">
        <v>0.23135393421715408</v>
      </c>
      <c r="F86" s="75">
        <v>-3.158324289079608E-3</v>
      </c>
      <c r="G86" s="75">
        <v>1.2544673425472497E-2</v>
      </c>
      <c r="H86"/>
      <c r="I86"/>
    </row>
    <row r="87" spans="1:9" ht="14.4" x14ac:dyDescent="0.3">
      <c r="A87" s="67" t="s">
        <v>124</v>
      </c>
      <c r="B87" s="75">
        <v>5.1406445940561776E-2</v>
      </c>
      <c r="C87" s="75">
        <v>1.3533022013968036E-2</v>
      </c>
      <c r="D87" s="75">
        <v>3.7985932401131759</v>
      </c>
      <c r="E87" s="75">
        <v>6.8927322991760613E-4</v>
      </c>
      <c r="F87" s="75">
        <v>2.3728308169959914E-2</v>
      </c>
      <c r="G87" s="75">
        <v>7.9084583711163642E-2</v>
      </c>
      <c r="H87"/>
      <c r="I87"/>
    </row>
    <row r="88" spans="1:9" ht="15" thickBot="1" x14ac:dyDescent="0.35">
      <c r="A88" s="70" t="s">
        <v>153</v>
      </c>
      <c r="B88" s="79">
        <v>0.81797156659835424</v>
      </c>
      <c r="C88" s="79">
        <v>0.725412705133611</v>
      </c>
      <c r="D88" s="79">
        <v>1.1275947620019906</v>
      </c>
      <c r="E88" s="104">
        <v>0.26873443389178425</v>
      </c>
      <c r="F88" s="79">
        <v>-0.6656640007205783</v>
      </c>
      <c r="G88" s="79">
        <v>2.3016071339172868</v>
      </c>
      <c r="H88"/>
      <c r="I88"/>
    </row>
  </sheetData>
  <conditionalFormatting sqref="S21:S26">
    <cfRule type="colorScale" priority="7">
      <colorScale>
        <cfvo type="min"/>
        <cfvo type="percentile" val="50"/>
        <cfvo type="max"/>
        <color rgb="FFF8696B"/>
        <color rgb="FFFFEB84"/>
        <color rgb="FF63BE7B"/>
      </colorScale>
    </cfRule>
  </conditionalFormatting>
  <conditionalFormatting sqref="S34:S39">
    <cfRule type="colorScale" priority="6">
      <colorScale>
        <cfvo type="min"/>
        <cfvo type="percentile" val="50"/>
        <cfvo type="max"/>
        <color rgb="FFF8696B"/>
        <color rgb="FFFFEB84"/>
        <color rgb="FF63BE7B"/>
      </colorScale>
    </cfRule>
  </conditionalFormatting>
  <conditionalFormatting sqref="X21:X26">
    <cfRule type="colorScale" priority="5">
      <colorScale>
        <cfvo type="min"/>
        <cfvo type="percentile" val="50"/>
        <cfvo type="max"/>
        <color rgb="FFF8696B"/>
        <color rgb="FFFFEB84"/>
        <color rgb="FF63BE7B"/>
      </colorScale>
    </cfRule>
  </conditionalFormatting>
  <conditionalFormatting sqref="X34:X39">
    <cfRule type="colorScale" priority="3">
      <colorScale>
        <cfvo type="min"/>
        <cfvo type="percentile" val="50"/>
        <cfvo type="max"/>
        <color rgb="FFF8696B"/>
        <color rgb="FFFFEB84"/>
        <color rgb="FF63BE7B"/>
      </colorScale>
    </cfRule>
  </conditionalFormatting>
  <conditionalFormatting sqref="AB21:AB26">
    <cfRule type="colorScale" priority="2">
      <colorScale>
        <cfvo type="min"/>
        <cfvo type="percentile" val="50"/>
        <cfvo type="max"/>
        <color rgb="FFF8696B"/>
        <color rgb="FFFFEB84"/>
        <color rgb="FF63BE7B"/>
      </colorScale>
    </cfRule>
  </conditionalFormatting>
  <conditionalFormatting sqref="AB34:AB39">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BFFA3-6D36-4343-8BC9-C71894A8A5D3}">
  <sheetPr codeName="Sheet11"/>
  <dimension ref="A1:C33"/>
  <sheetViews>
    <sheetView topLeftCell="A10" workbookViewId="0">
      <selection activeCell="P35" sqref="P35"/>
    </sheetView>
  </sheetViews>
  <sheetFormatPr defaultRowHeight="14.4" x14ac:dyDescent="0.3"/>
  <sheetData>
    <row r="1" spans="1:3" x14ac:dyDescent="0.3">
      <c r="A1" s="6" t="s">
        <v>26</v>
      </c>
      <c r="B1" t="s">
        <v>27</v>
      </c>
      <c r="C1" t="s">
        <v>28</v>
      </c>
    </row>
    <row r="2" spans="1:3" x14ac:dyDescent="0.3">
      <c r="A2" s="1" t="s">
        <v>0</v>
      </c>
      <c r="B2" s="8">
        <v>11</v>
      </c>
    </row>
    <row r="3" spans="1:3" x14ac:dyDescent="0.3">
      <c r="A3" s="1" t="s">
        <v>1</v>
      </c>
      <c r="B3" s="8">
        <v>5</v>
      </c>
    </row>
    <row r="4" spans="1:3" x14ac:dyDescent="0.3">
      <c r="A4" s="1" t="s">
        <v>2</v>
      </c>
      <c r="B4" s="8">
        <v>10</v>
      </c>
    </row>
    <row r="5" spans="1:3" x14ac:dyDescent="0.3">
      <c r="A5" s="1" t="s">
        <v>3</v>
      </c>
      <c r="B5" s="8">
        <v>5</v>
      </c>
    </row>
    <row r="6" spans="1:3" x14ac:dyDescent="0.3">
      <c r="A6" s="1" t="s">
        <v>4</v>
      </c>
      <c r="B6" s="8">
        <v>20</v>
      </c>
    </row>
    <row r="7" spans="1:3" x14ac:dyDescent="0.3">
      <c r="A7" s="1" t="s">
        <v>5</v>
      </c>
      <c r="B7" s="8">
        <v>10</v>
      </c>
    </row>
    <row r="8" spans="1:3" x14ac:dyDescent="0.3">
      <c r="A8" s="1" t="s">
        <v>6</v>
      </c>
      <c r="B8" s="8">
        <v>18</v>
      </c>
    </row>
    <row r="9" spans="1:3" x14ac:dyDescent="0.3">
      <c r="A9" s="1" t="s">
        <v>7</v>
      </c>
      <c r="B9" s="8">
        <v>20</v>
      </c>
    </row>
    <row r="10" spans="1:3" x14ac:dyDescent="0.3">
      <c r="A10" s="1" t="s">
        <v>8</v>
      </c>
      <c r="B10" s="8">
        <v>18</v>
      </c>
    </row>
    <row r="11" spans="1:3" x14ac:dyDescent="0.3">
      <c r="A11" s="1" t="s">
        <v>9</v>
      </c>
      <c r="B11" s="8">
        <v>24</v>
      </c>
      <c r="C11">
        <v>2</v>
      </c>
    </row>
    <row r="12" spans="1:3" x14ac:dyDescent="0.3">
      <c r="A12" s="1" t="s">
        <v>10</v>
      </c>
      <c r="B12" s="8">
        <v>21</v>
      </c>
    </row>
    <row r="13" spans="1:3" x14ac:dyDescent="0.3">
      <c r="A13" s="1" t="s">
        <v>11</v>
      </c>
      <c r="B13" s="8">
        <v>22</v>
      </c>
    </row>
    <row r="14" spans="1:3" x14ac:dyDescent="0.3">
      <c r="A14" s="1" t="s">
        <v>12</v>
      </c>
      <c r="B14" s="8">
        <v>17</v>
      </c>
    </row>
    <row r="15" spans="1:3" x14ac:dyDescent="0.3">
      <c r="A15" s="1" t="s">
        <v>13</v>
      </c>
      <c r="B15" s="8">
        <v>11</v>
      </c>
      <c r="C15">
        <v>2</v>
      </c>
    </row>
    <row r="16" spans="1:3" x14ac:dyDescent="0.3">
      <c r="A16" s="1" t="s">
        <v>14</v>
      </c>
      <c r="B16" s="8">
        <v>20</v>
      </c>
      <c r="C16">
        <v>6</v>
      </c>
    </row>
    <row r="17" spans="1:3" x14ac:dyDescent="0.3">
      <c r="A17" s="1" t="s">
        <v>15</v>
      </c>
      <c r="B17" s="8">
        <v>40</v>
      </c>
      <c r="C17">
        <v>4</v>
      </c>
    </row>
    <row r="18" spans="1:3" x14ac:dyDescent="0.3">
      <c r="A18" s="1" t="s">
        <v>16</v>
      </c>
      <c r="B18" s="8">
        <v>60</v>
      </c>
    </row>
    <row r="19" spans="1:3" x14ac:dyDescent="0.3">
      <c r="A19" s="1" t="s">
        <v>17</v>
      </c>
      <c r="B19" s="8">
        <v>107</v>
      </c>
      <c r="C19">
        <v>2</v>
      </c>
    </row>
    <row r="20" spans="1:3" x14ac:dyDescent="0.3">
      <c r="A20" s="1" t="s">
        <v>18</v>
      </c>
      <c r="B20" s="8">
        <v>53</v>
      </c>
      <c r="C20">
        <v>4</v>
      </c>
    </row>
    <row r="21" spans="1:3" x14ac:dyDescent="0.3">
      <c r="A21" s="1" t="s">
        <v>19</v>
      </c>
      <c r="B21" s="8">
        <v>92</v>
      </c>
      <c r="C21">
        <v>4</v>
      </c>
    </row>
    <row r="22" spans="1:3" x14ac:dyDescent="0.3">
      <c r="A22" s="1">
        <v>2011</v>
      </c>
      <c r="B22" s="8">
        <v>107</v>
      </c>
    </row>
    <row r="23" spans="1:3" x14ac:dyDescent="0.3">
      <c r="A23" s="1" t="s">
        <v>21</v>
      </c>
      <c r="B23" s="8">
        <v>79</v>
      </c>
      <c r="C23">
        <v>2</v>
      </c>
    </row>
    <row r="24" spans="1:3" x14ac:dyDescent="0.3">
      <c r="A24" s="1" t="s">
        <v>22</v>
      </c>
      <c r="B24" s="8">
        <v>78</v>
      </c>
      <c r="C24">
        <v>12</v>
      </c>
    </row>
    <row r="25" spans="1:3" x14ac:dyDescent="0.3">
      <c r="A25" s="1" t="s">
        <v>23</v>
      </c>
      <c r="B25" s="8">
        <v>86</v>
      </c>
      <c r="C25">
        <v>16</v>
      </c>
    </row>
    <row r="26" spans="1:3" x14ac:dyDescent="0.3">
      <c r="A26" s="1" t="s">
        <v>24</v>
      </c>
      <c r="B26" s="8">
        <v>93</v>
      </c>
      <c r="C26">
        <v>32</v>
      </c>
    </row>
    <row r="27" spans="1:3" x14ac:dyDescent="0.3">
      <c r="A27" s="1" t="s">
        <v>41</v>
      </c>
      <c r="B27" s="8">
        <v>85</v>
      </c>
      <c r="C27">
        <v>26</v>
      </c>
    </row>
    <row r="28" spans="1:3" x14ac:dyDescent="0.3">
      <c r="A28" s="3">
        <v>2017</v>
      </c>
      <c r="B28" s="8">
        <v>104</v>
      </c>
      <c r="C28">
        <v>20</v>
      </c>
    </row>
    <row r="29" spans="1:3" x14ac:dyDescent="0.3">
      <c r="A29" s="3">
        <v>2018</v>
      </c>
      <c r="B29" s="4">
        <v>94</v>
      </c>
      <c r="C29">
        <v>16</v>
      </c>
    </row>
    <row r="30" spans="1:3" x14ac:dyDescent="0.3">
      <c r="A30" s="3">
        <v>2019</v>
      </c>
      <c r="B30" s="5">
        <v>84</v>
      </c>
      <c r="C30">
        <v>30</v>
      </c>
    </row>
    <row r="31" spans="1:3" x14ac:dyDescent="0.3">
      <c r="A31" s="3">
        <v>2020</v>
      </c>
      <c r="B31" s="5">
        <v>81</v>
      </c>
      <c r="C31">
        <v>50</v>
      </c>
    </row>
    <row r="32" spans="1:3" x14ac:dyDescent="0.3">
      <c r="A32" s="3">
        <v>2021</v>
      </c>
      <c r="B32" s="5">
        <v>97</v>
      </c>
      <c r="C32">
        <v>98</v>
      </c>
    </row>
    <row r="33" spans="1:3" x14ac:dyDescent="0.3">
      <c r="A33" s="3">
        <v>2022</v>
      </c>
      <c r="B33" s="5">
        <v>123</v>
      </c>
      <c r="C33">
        <v>104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7B3E0-FAD8-4674-B9E7-53BC3059564C}">
  <dimension ref="A1:I40"/>
  <sheetViews>
    <sheetView workbookViewId="0">
      <selection activeCell="J7" sqref="J7"/>
    </sheetView>
  </sheetViews>
  <sheetFormatPr defaultRowHeight="14.4" x14ac:dyDescent="0.3"/>
  <sheetData>
    <row r="1" spans="1:9" ht="52.8" x14ac:dyDescent="0.3">
      <c r="A1" s="21" t="s">
        <v>26</v>
      </c>
      <c r="B1" s="22" t="s">
        <v>28</v>
      </c>
      <c r="C1" s="23" t="s">
        <v>112</v>
      </c>
      <c r="D1" s="22" t="s">
        <v>27</v>
      </c>
      <c r="E1" s="23" t="s">
        <v>153</v>
      </c>
      <c r="F1" s="23" t="s">
        <v>62</v>
      </c>
      <c r="G1" s="23" t="s">
        <v>112</v>
      </c>
      <c r="H1" s="23" t="s">
        <v>61</v>
      </c>
      <c r="I1" s="23" t="s">
        <v>153</v>
      </c>
    </row>
    <row r="2" spans="1:9" x14ac:dyDescent="0.3">
      <c r="A2" s="1" t="s">
        <v>29</v>
      </c>
      <c r="D2" s="53">
        <v>533</v>
      </c>
      <c r="H2" s="43">
        <v>42.015160000000002</v>
      </c>
    </row>
    <row r="3" spans="1:9" x14ac:dyDescent="0.3">
      <c r="A3" s="1" t="s">
        <v>30</v>
      </c>
      <c r="D3" s="53">
        <v>920</v>
      </c>
      <c r="H3" s="43">
        <v>83.294259999999994</v>
      </c>
    </row>
    <row r="4" spans="1:9" x14ac:dyDescent="0.3">
      <c r="A4" s="1" t="s">
        <v>31</v>
      </c>
      <c r="D4" s="43">
        <v>1887</v>
      </c>
      <c r="H4" s="43">
        <v>129.91176999999999</v>
      </c>
    </row>
    <row r="5" spans="1:9" x14ac:dyDescent="0.3">
      <c r="A5" s="1" t="s">
        <v>32</v>
      </c>
      <c r="D5" s="43">
        <v>3773</v>
      </c>
      <c r="H5" s="43">
        <v>200.13324</v>
      </c>
    </row>
    <row r="6" spans="1:9" x14ac:dyDescent="0.3">
      <c r="A6" s="1" t="s">
        <v>33</v>
      </c>
      <c r="D6" s="43">
        <v>4948</v>
      </c>
      <c r="H6" s="43">
        <v>272.35190999999998</v>
      </c>
    </row>
    <row r="7" spans="1:9" x14ac:dyDescent="0.3">
      <c r="A7" s="1" t="s">
        <v>34</v>
      </c>
      <c r="D7" s="43">
        <v>5009</v>
      </c>
      <c r="H7" s="43">
        <v>263.81036</v>
      </c>
    </row>
    <row r="8" spans="1:9" x14ac:dyDescent="0.3">
      <c r="A8" s="1" t="s">
        <v>0</v>
      </c>
      <c r="D8" s="43">
        <v>9297</v>
      </c>
      <c r="H8" s="43">
        <v>198.45338000000001</v>
      </c>
    </row>
    <row r="9" spans="1:9" x14ac:dyDescent="0.3">
      <c r="A9" s="1" t="s">
        <v>1</v>
      </c>
      <c r="D9" s="43">
        <v>9185</v>
      </c>
      <c r="H9" s="43">
        <v>194.68414000000001</v>
      </c>
    </row>
    <row r="10" spans="1:9" x14ac:dyDescent="0.3">
      <c r="A10" s="1" t="s">
        <v>2</v>
      </c>
      <c r="D10" s="43">
        <v>8484</v>
      </c>
      <c r="H10" s="43">
        <v>168.5908</v>
      </c>
    </row>
    <row r="11" spans="1:9" x14ac:dyDescent="0.3">
      <c r="A11" s="1" t="s">
        <v>3</v>
      </c>
      <c r="D11" s="43">
        <v>9099</v>
      </c>
      <c r="H11" s="43">
        <v>208.65227999999999</v>
      </c>
    </row>
    <row r="12" spans="1:9" x14ac:dyDescent="0.3">
      <c r="A12" s="1" t="s">
        <v>4</v>
      </c>
      <c r="D12" s="43">
        <v>10872</v>
      </c>
      <c r="H12" s="43">
        <v>334.73478</v>
      </c>
    </row>
    <row r="13" spans="1:9" x14ac:dyDescent="0.3">
      <c r="A13" s="1" t="s">
        <v>5</v>
      </c>
      <c r="D13" s="43">
        <v>9917</v>
      </c>
      <c r="H13" s="43">
        <v>414.57038999999997</v>
      </c>
    </row>
    <row r="14" spans="1:9" x14ac:dyDescent="0.3">
      <c r="A14" s="1" t="s">
        <v>6</v>
      </c>
      <c r="D14" s="43">
        <v>9997</v>
      </c>
      <c r="H14" s="43">
        <v>583.84681</v>
      </c>
    </row>
    <row r="15" spans="1:9" x14ac:dyDescent="0.3">
      <c r="A15" s="1" t="s">
        <v>7</v>
      </c>
      <c r="D15" s="43">
        <v>11710</v>
      </c>
      <c r="H15" s="43">
        <v>887.81669999999997</v>
      </c>
    </row>
    <row r="16" spans="1:9" x14ac:dyDescent="0.3">
      <c r="A16" s="1" t="s">
        <v>8</v>
      </c>
      <c r="D16" s="43">
        <v>15624</v>
      </c>
      <c r="H16" s="43">
        <v>1901.9078999999999</v>
      </c>
    </row>
    <row r="17" spans="1:8" x14ac:dyDescent="0.3">
      <c r="A17" s="1" t="s">
        <v>9</v>
      </c>
      <c r="D17" s="43">
        <v>18392</v>
      </c>
      <c r="H17" s="43">
        <v>1484.1208999999999</v>
      </c>
    </row>
    <row r="18" spans="1:8" x14ac:dyDescent="0.3">
      <c r="A18" s="1" t="s">
        <v>10</v>
      </c>
      <c r="D18" s="43">
        <v>14207</v>
      </c>
      <c r="H18" s="43">
        <v>747.42696999999998</v>
      </c>
    </row>
    <row r="19" spans="1:8" x14ac:dyDescent="0.3">
      <c r="A19" s="1" t="s">
        <v>11</v>
      </c>
      <c r="D19" s="43">
        <v>10834</v>
      </c>
      <c r="H19" s="43">
        <v>562.54548</v>
      </c>
    </row>
    <row r="20" spans="1:8" x14ac:dyDescent="0.3">
      <c r="A20" s="1" t="s">
        <v>12</v>
      </c>
      <c r="D20" s="43">
        <v>11329</v>
      </c>
      <c r="H20" s="43">
        <v>567.77030000000002</v>
      </c>
    </row>
    <row r="21" spans="1:8" x14ac:dyDescent="0.3">
      <c r="A21" s="1" t="s">
        <v>13</v>
      </c>
      <c r="D21" s="43">
        <v>11448</v>
      </c>
      <c r="H21" s="43">
        <v>847.21803</v>
      </c>
    </row>
    <row r="22" spans="1:8" x14ac:dyDescent="0.3">
      <c r="A22" s="1" t="s">
        <v>14</v>
      </c>
      <c r="D22" s="43">
        <v>13120</v>
      </c>
      <c r="H22" s="43">
        <v>1137.8181999999999</v>
      </c>
    </row>
    <row r="23" spans="1:8" x14ac:dyDescent="0.3">
      <c r="A23" s="1" t="s">
        <v>15</v>
      </c>
      <c r="D23" s="43">
        <v>15964</v>
      </c>
      <c r="H23" s="43">
        <v>1786.3688</v>
      </c>
    </row>
    <row r="24" spans="1:8" x14ac:dyDescent="0.3">
      <c r="A24" s="1" t="s">
        <v>16</v>
      </c>
      <c r="D24" s="43">
        <v>18938</v>
      </c>
      <c r="H24" s="43">
        <v>2482.9137999999998</v>
      </c>
    </row>
    <row r="25" spans="1:8" x14ac:dyDescent="0.3">
      <c r="A25" s="1" t="s">
        <v>17</v>
      </c>
      <c r="D25" s="43">
        <v>18683</v>
      </c>
      <c r="H25" s="43">
        <v>1406.6491000000001</v>
      </c>
    </row>
    <row r="26" spans="1:8" x14ac:dyDescent="0.3">
      <c r="A26" s="1" t="s">
        <v>18</v>
      </c>
      <c r="D26" s="43">
        <v>16060</v>
      </c>
      <c r="H26" s="43">
        <v>726.08246999999994</v>
      </c>
    </row>
    <row r="27" spans="1:8" x14ac:dyDescent="0.3">
      <c r="A27" s="1" t="s">
        <v>19</v>
      </c>
      <c r="D27" s="43">
        <v>17979</v>
      </c>
      <c r="H27" s="43">
        <v>976.82168000000001</v>
      </c>
    </row>
    <row r="28" spans="1:8" x14ac:dyDescent="0.3">
      <c r="A28" s="1" t="s">
        <v>20</v>
      </c>
      <c r="D28" s="43">
        <v>18202</v>
      </c>
      <c r="H28" s="43">
        <v>821.89053999999999</v>
      </c>
    </row>
    <row r="29" spans="1:8" x14ac:dyDescent="0.3">
      <c r="A29" s="1" t="s">
        <v>21</v>
      </c>
      <c r="D29" s="43">
        <v>16136</v>
      </c>
      <c r="H29" s="43">
        <v>933.79884000000004</v>
      </c>
    </row>
    <row r="30" spans="1:8" x14ac:dyDescent="0.3">
      <c r="A30" s="1" t="s">
        <v>22</v>
      </c>
      <c r="D30" s="43">
        <v>14905</v>
      </c>
      <c r="H30" s="43">
        <v>690.58262999999999</v>
      </c>
    </row>
    <row r="31" spans="1:8" x14ac:dyDescent="0.3">
      <c r="A31" s="1" t="s">
        <v>23</v>
      </c>
      <c r="D31" s="43">
        <v>16259</v>
      </c>
      <c r="H31" s="43">
        <v>1283.6899000000001</v>
      </c>
    </row>
    <row r="32" spans="1:8" x14ac:dyDescent="0.3">
      <c r="A32" s="1" t="s">
        <v>24</v>
      </c>
      <c r="D32" s="43">
        <v>17860</v>
      </c>
      <c r="H32" s="43">
        <v>1287.5132000000001</v>
      </c>
    </row>
    <row r="33" spans="1:8" x14ac:dyDescent="0.3">
      <c r="A33" s="9" t="s">
        <v>25</v>
      </c>
      <c r="D33" s="43">
        <v>18430</v>
      </c>
      <c r="H33" s="43">
        <v>1119.1986999999999</v>
      </c>
    </row>
    <row r="34" spans="1:8" x14ac:dyDescent="0.3">
      <c r="A34" s="3">
        <v>2017</v>
      </c>
      <c r="D34" s="43">
        <v>17946</v>
      </c>
      <c r="H34" s="43">
        <v>1130.7113999999999</v>
      </c>
    </row>
    <row r="35" spans="1:8" x14ac:dyDescent="0.3">
      <c r="A35" s="3">
        <v>2018</v>
      </c>
      <c r="D35" s="8">
        <v>23110</v>
      </c>
      <c r="H35" s="8">
        <f>SUM([1]Monthly!E3:E14)</f>
        <v>1626.377063981997</v>
      </c>
    </row>
    <row r="36" spans="1:8" x14ac:dyDescent="0.3">
      <c r="A36" s="3">
        <v>2019</v>
      </c>
      <c r="D36" s="8">
        <v>21582</v>
      </c>
      <c r="H36" s="8">
        <f>SUM([1]Monthly!E16:E27)</f>
        <v>1669.036835218744</v>
      </c>
    </row>
    <row r="37" spans="1:8" x14ac:dyDescent="0.3">
      <c r="A37" s="3">
        <v>2020</v>
      </c>
      <c r="D37" s="8">
        <v>18745</v>
      </c>
      <c r="H37" s="8">
        <f>SUM([1]Monthly!E29:E40)</f>
        <v>1225.6608038794991</v>
      </c>
    </row>
    <row r="38" spans="1:8" x14ac:dyDescent="0.3">
      <c r="A38" s="3">
        <v>2021</v>
      </c>
      <c r="D38" s="8">
        <v>23554</v>
      </c>
      <c r="H38" s="8">
        <f>SUM([1]Monthly!E42:E53)</f>
        <v>2076.549308587495</v>
      </c>
    </row>
    <row r="39" spans="1:8" x14ac:dyDescent="0.3">
      <c r="A39" s="3">
        <v>2022</v>
      </c>
      <c r="D39" s="8">
        <v>20414</v>
      </c>
      <c r="H39" s="8">
        <f>SUM([1]Monthly!E55:E66)</f>
        <v>1490.1039642499979</v>
      </c>
    </row>
    <row r="40" spans="1:8" x14ac:dyDescent="0.3">
      <c r="A40" s="66">
        <v>2023</v>
      </c>
      <c r="D40" s="8">
        <v>13848</v>
      </c>
      <c r="H40" s="8">
        <f>SUM([1]Monthly!E68:E79)</f>
        <v>933.03701194574865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CE83A-63FA-4194-BC54-54704F85DA72}">
  <sheetPr codeName="Sheet12"/>
  <dimension ref="A1:AG270"/>
  <sheetViews>
    <sheetView topLeftCell="A235" workbookViewId="0">
      <selection activeCell="A263" sqref="A263:A265"/>
    </sheetView>
  </sheetViews>
  <sheetFormatPr defaultRowHeight="14.4" x14ac:dyDescent="0.3"/>
  <cols>
    <col min="1" max="1" width="8.6640625" customWidth="1"/>
    <col min="2" max="2" width="11.33203125" customWidth="1"/>
    <col min="3" max="3" width="10.5546875" customWidth="1"/>
    <col min="4" max="4" width="8.21875" customWidth="1"/>
    <col min="5" max="5" width="9.88671875" customWidth="1"/>
    <col min="6" max="6" width="12.44140625" bestFit="1" customWidth="1"/>
    <col min="7" max="9" width="9.21875" bestFit="1" customWidth="1"/>
    <col min="11" max="11" width="20.21875" bestFit="1" customWidth="1"/>
    <col min="16" max="16" width="8.88671875" customWidth="1"/>
  </cols>
  <sheetData>
    <row r="1" spans="1:33" s="24" customFormat="1" ht="43.2" x14ac:dyDescent="0.3">
      <c r="A1" s="21" t="s">
        <v>26</v>
      </c>
      <c r="B1" s="22" t="s">
        <v>28</v>
      </c>
      <c r="C1" s="23" t="s">
        <v>112</v>
      </c>
      <c r="D1" s="22" t="s">
        <v>27</v>
      </c>
      <c r="E1" s="23" t="s">
        <v>153</v>
      </c>
      <c r="F1" s="23" t="s">
        <v>62</v>
      </c>
      <c r="G1" s="23" t="s">
        <v>112</v>
      </c>
      <c r="H1" s="23" t="s">
        <v>61</v>
      </c>
      <c r="I1" s="23" t="s">
        <v>153</v>
      </c>
      <c r="J1" s="23"/>
      <c r="AB1"/>
      <c r="AC1"/>
      <c r="AD1"/>
      <c r="AE1"/>
      <c r="AF1"/>
      <c r="AG1"/>
    </row>
    <row r="2" spans="1:33" x14ac:dyDescent="0.3">
      <c r="A2" s="1" t="s">
        <v>29</v>
      </c>
      <c r="C2">
        <v>4338.9790000000003</v>
      </c>
      <c r="D2" s="7">
        <v>2309</v>
      </c>
      <c r="E2">
        <v>10.623329999999999</v>
      </c>
      <c r="G2">
        <v>4338.9790000000003</v>
      </c>
      <c r="H2" s="18">
        <v>305.64</v>
      </c>
      <c r="I2">
        <v>10.623329999999999</v>
      </c>
      <c r="V2" s="7"/>
    </row>
    <row r="3" spans="1:33" x14ac:dyDescent="0.3">
      <c r="A3" s="1" t="s">
        <v>30</v>
      </c>
      <c r="C3">
        <v>4579.6310000000003</v>
      </c>
      <c r="D3" s="7">
        <v>3447</v>
      </c>
      <c r="E3">
        <v>7.6825000000000001</v>
      </c>
      <c r="G3">
        <v>4579.6310000000003</v>
      </c>
      <c r="H3" s="18">
        <v>353.54</v>
      </c>
      <c r="I3">
        <v>7.6825000000000001</v>
      </c>
      <c r="V3" s="7"/>
    </row>
    <row r="4" spans="1:33" x14ac:dyDescent="0.3">
      <c r="A4" s="1" t="s">
        <v>31</v>
      </c>
      <c r="C4">
        <v>4855.2150000000001</v>
      </c>
      <c r="D4" s="7">
        <v>3708</v>
      </c>
      <c r="E4">
        <v>8.3841669999999997</v>
      </c>
      <c r="G4">
        <v>4855.2150000000001</v>
      </c>
      <c r="H4" s="18">
        <v>373.17</v>
      </c>
      <c r="I4">
        <v>8.3841669999999997</v>
      </c>
      <c r="V4" s="7"/>
    </row>
    <row r="5" spans="1:33" x14ac:dyDescent="0.3">
      <c r="A5" s="1" t="s">
        <v>32</v>
      </c>
      <c r="C5">
        <v>5236.4380000000001</v>
      </c>
      <c r="D5" s="7">
        <v>4443</v>
      </c>
      <c r="E5">
        <v>8.845834</v>
      </c>
      <c r="G5">
        <v>5236.4380000000001</v>
      </c>
      <c r="H5" s="18">
        <v>586.04999999999995</v>
      </c>
      <c r="I5">
        <v>8.845834</v>
      </c>
      <c r="V5" s="7"/>
    </row>
    <row r="6" spans="1:33" x14ac:dyDescent="0.3">
      <c r="A6" s="1" t="s">
        <v>33</v>
      </c>
      <c r="C6">
        <v>5641.58</v>
      </c>
      <c r="D6" s="7">
        <v>5840</v>
      </c>
      <c r="E6">
        <v>8.4983330000000006</v>
      </c>
      <c r="G6">
        <v>5641.58</v>
      </c>
      <c r="H6" s="18">
        <v>466.09</v>
      </c>
      <c r="I6">
        <v>8.4983330000000006</v>
      </c>
      <c r="V6" s="7"/>
    </row>
    <row r="7" spans="1:33" x14ac:dyDescent="0.3">
      <c r="A7" s="1" t="s">
        <v>34</v>
      </c>
      <c r="B7">
        <v>3702</v>
      </c>
      <c r="C7">
        <v>5963.1440000000002</v>
      </c>
      <c r="D7" s="7">
        <v>5982</v>
      </c>
      <c r="E7">
        <v>8.5500000000000007</v>
      </c>
      <c r="F7">
        <v>7.0490099999999991</v>
      </c>
      <c r="G7">
        <v>5963.1440000000002</v>
      </c>
      <c r="H7" s="18">
        <v>254.16</v>
      </c>
      <c r="I7">
        <v>8.5500000000000007</v>
      </c>
      <c r="V7" s="7"/>
    </row>
    <row r="8" spans="1:33" x14ac:dyDescent="0.3">
      <c r="A8" s="1" t="s">
        <v>0</v>
      </c>
      <c r="B8">
        <v>3234</v>
      </c>
      <c r="C8">
        <v>6158.1289999999999</v>
      </c>
      <c r="D8" s="7">
        <v>5702</v>
      </c>
      <c r="E8">
        <v>7.858333</v>
      </c>
      <c r="F8">
        <v>5.5712800000000007</v>
      </c>
      <c r="G8">
        <v>6158.1289999999999</v>
      </c>
      <c r="H8" s="18">
        <v>176.99</v>
      </c>
      <c r="I8">
        <v>7.858333</v>
      </c>
      <c r="V8" s="7"/>
    </row>
    <row r="9" spans="1:33" x14ac:dyDescent="0.3">
      <c r="A9" s="1" t="s">
        <v>1</v>
      </c>
      <c r="B9">
        <v>3980</v>
      </c>
      <c r="C9">
        <v>6520.3270000000002</v>
      </c>
      <c r="D9" s="7">
        <v>5915</v>
      </c>
      <c r="E9">
        <v>7.01</v>
      </c>
      <c r="F9">
        <v>10.863239999999999</v>
      </c>
      <c r="G9">
        <v>6520.3270000000002</v>
      </c>
      <c r="H9" s="18">
        <v>185.13</v>
      </c>
      <c r="I9">
        <v>7.01</v>
      </c>
      <c r="V9" s="7"/>
    </row>
    <row r="10" spans="1:33" x14ac:dyDescent="0.3">
      <c r="A10" s="1" t="s">
        <v>2</v>
      </c>
      <c r="B10">
        <v>3424</v>
      </c>
      <c r="C10">
        <v>6858.5590000000002</v>
      </c>
      <c r="D10" s="7">
        <v>6782</v>
      </c>
      <c r="E10">
        <v>5.8733329999999997</v>
      </c>
      <c r="F10">
        <v>9.0699000000000005</v>
      </c>
      <c r="G10">
        <v>6858.5590000000002</v>
      </c>
      <c r="H10" s="18">
        <v>317.61</v>
      </c>
      <c r="I10">
        <v>5.8733329999999997</v>
      </c>
      <c r="V10" s="7"/>
    </row>
    <row r="11" spans="1:33" x14ac:dyDescent="0.3">
      <c r="A11" s="1" t="s">
        <v>3</v>
      </c>
      <c r="B11">
        <v>3526</v>
      </c>
      <c r="C11">
        <v>7287.2359999999999</v>
      </c>
      <c r="D11" s="7">
        <v>8076</v>
      </c>
      <c r="E11">
        <v>7.08</v>
      </c>
      <c r="F11">
        <v>10.739229999999999</v>
      </c>
      <c r="G11">
        <v>7287.2359999999999</v>
      </c>
      <c r="H11" s="18">
        <v>414.7</v>
      </c>
      <c r="I11">
        <v>7.08</v>
      </c>
      <c r="V11" s="7"/>
    </row>
    <row r="12" spans="1:33" x14ac:dyDescent="0.3">
      <c r="A12" s="1" t="s">
        <v>4</v>
      </c>
      <c r="B12">
        <v>4748</v>
      </c>
      <c r="C12">
        <v>7639.7489999999998</v>
      </c>
      <c r="D12" s="7">
        <v>9368</v>
      </c>
      <c r="E12">
        <v>6.58</v>
      </c>
      <c r="F12">
        <v>17.98612</v>
      </c>
      <c r="G12">
        <v>7639.7489999999998</v>
      </c>
      <c r="H12" s="18">
        <v>666.58</v>
      </c>
      <c r="I12">
        <v>6.58</v>
      </c>
      <c r="V12" s="7"/>
    </row>
    <row r="13" spans="1:33" x14ac:dyDescent="0.3">
      <c r="A13" s="1" t="s">
        <v>5</v>
      </c>
      <c r="B13">
        <v>6664</v>
      </c>
      <c r="C13">
        <v>8073.1220000000003</v>
      </c>
      <c r="D13" s="7">
        <v>11856</v>
      </c>
      <c r="E13">
        <v>6.4383340000000002</v>
      </c>
      <c r="F13">
        <v>28.553999999999998</v>
      </c>
      <c r="G13">
        <v>8073.1220000000003</v>
      </c>
      <c r="H13" s="18">
        <v>750.39</v>
      </c>
      <c r="I13">
        <v>6.4383340000000002</v>
      </c>
      <c r="V13" s="7"/>
    </row>
    <row r="14" spans="1:33" x14ac:dyDescent="0.3">
      <c r="A14" s="1" t="s">
        <v>6</v>
      </c>
      <c r="B14">
        <v>8074</v>
      </c>
      <c r="C14">
        <v>8577.5544570000002</v>
      </c>
      <c r="D14" s="7">
        <v>13147</v>
      </c>
      <c r="E14">
        <v>6.3525</v>
      </c>
      <c r="F14">
        <v>35.133039999999994</v>
      </c>
      <c r="G14">
        <v>8577.5544570000002</v>
      </c>
      <c r="H14" s="18">
        <v>1116.22</v>
      </c>
      <c r="I14">
        <v>6.3525</v>
      </c>
      <c r="V14" s="7"/>
    </row>
    <row r="15" spans="1:33" x14ac:dyDescent="0.3">
      <c r="A15" s="1" t="s">
        <v>7</v>
      </c>
      <c r="B15">
        <v>10140</v>
      </c>
      <c r="C15">
        <v>9062.8182020000004</v>
      </c>
      <c r="D15" s="7">
        <v>14780</v>
      </c>
      <c r="E15">
        <v>5.2641669999999996</v>
      </c>
      <c r="F15">
        <v>54.406580000000005</v>
      </c>
      <c r="G15">
        <v>9062.8182020000004</v>
      </c>
      <c r="H15" s="18">
        <v>1816.41</v>
      </c>
      <c r="I15">
        <v>5.2641669999999996</v>
      </c>
      <c r="V15" s="7"/>
    </row>
    <row r="16" spans="1:33" x14ac:dyDescent="0.3">
      <c r="A16" s="1" t="s">
        <v>8</v>
      </c>
      <c r="B16">
        <v>12564</v>
      </c>
      <c r="C16">
        <v>9631.1744890000009</v>
      </c>
      <c r="D16" s="7">
        <v>13245</v>
      </c>
      <c r="E16">
        <v>5.6366670000000001</v>
      </c>
      <c r="F16">
        <v>120.15497000000001</v>
      </c>
      <c r="G16">
        <v>9631.1744890000009</v>
      </c>
      <c r="H16" s="18">
        <v>2138.1799999999998</v>
      </c>
      <c r="I16">
        <v>5.6366670000000001</v>
      </c>
      <c r="V16" s="7"/>
    </row>
    <row r="17" spans="1:27" ht="15" thickBot="1" x14ac:dyDescent="0.35">
      <c r="A17" s="1" t="s">
        <v>9</v>
      </c>
      <c r="B17">
        <v>17970</v>
      </c>
      <c r="C17">
        <v>10250.947996999999</v>
      </c>
      <c r="D17" s="7">
        <v>14114</v>
      </c>
      <c r="E17">
        <v>6.0291670000000002</v>
      </c>
      <c r="F17">
        <v>228.72579999999999</v>
      </c>
      <c r="G17">
        <v>10250.947996999999</v>
      </c>
      <c r="H17" s="18">
        <v>1965.81</v>
      </c>
      <c r="I17">
        <v>6.0291670000000002</v>
      </c>
      <c r="V17" s="7"/>
    </row>
    <row r="18" spans="1:27" x14ac:dyDescent="0.3">
      <c r="A18" s="1" t="s">
        <v>10</v>
      </c>
      <c r="B18">
        <v>10954</v>
      </c>
      <c r="C18">
        <v>10581.929774</v>
      </c>
      <c r="D18" s="7">
        <v>9652</v>
      </c>
      <c r="E18">
        <v>5.0175000000000001</v>
      </c>
      <c r="F18">
        <v>90.101619999999997</v>
      </c>
      <c r="G18">
        <v>10581.929774</v>
      </c>
      <c r="H18" s="18">
        <v>1010.58</v>
      </c>
      <c r="I18">
        <v>5.0175000000000001</v>
      </c>
      <c r="V18" s="7"/>
      <c r="W18" s="45"/>
      <c r="X18" s="45" t="s">
        <v>28</v>
      </c>
      <c r="Y18" s="45" t="s">
        <v>112</v>
      </c>
      <c r="Z18" s="45" t="s">
        <v>27</v>
      </c>
      <c r="AA18" s="45" t="s">
        <v>153</v>
      </c>
    </row>
    <row r="19" spans="1:27" x14ac:dyDescent="0.3">
      <c r="A19" s="1" t="s">
        <v>11</v>
      </c>
      <c r="B19">
        <v>7712</v>
      </c>
      <c r="C19">
        <v>10929.112955000001</v>
      </c>
      <c r="D19" s="7">
        <v>8571</v>
      </c>
      <c r="E19">
        <v>4.6108330000000004</v>
      </c>
      <c r="F19">
        <v>52.858990000000006</v>
      </c>
      <c r="G19">
        <v>10929.112955000001</v>
      </c>
      <c r="H19" s="18">
        <v>520.54</v>
      </c>
      <c r="I19">
        <v>4.6108330000000004</v>
      </c>
      <c r="K19" s="17" t="s">
        <v>64</v>
      </c>
      <c r="V19" s="7"/>
      <c r="W19" t="s">
        <v>28</v>
      </c>
      <c r="X19">
        <v>1</v>
      </c>
    </row>
    <row r="20" spans="1:27" x14ac:dyDescent="0.3">
      <c r="A20" s="1" t="s">
        <v>12</v>
      </c>
      <c r="B20">
        <v>7468</v>
      </c>
      <c r="C20">
        <v>11456.442041</v>
      </c>
      <c r="D20" s="7">
        <v>9272</v>
      </c>
      <c r="E20">
        <v>4.0149999999999997</v>
      </c>
      <c r="F20">
        <v>46.812160000000006</v>
      </c>
      <c r="G20">
        <v>11456.442041</v>
      </c>
      <c r="H20" s="18">
        <v>668.86</v>
      </c>
      <c r="I20">
        <v>4.0149999999999997</v>
      </c>
      <c r="P20" t="s">
        <v>181</v>
      </c>
      <c r="Q20" t="s">
        <v>180</v>
      </c>
      <c r="V20" s="7"/>
      <c r="W20" t="s">
        <v>112</v>
      </c>
      <c r="X20">
        <v>0.73094142354571967</v>
      </c>
      <c r="Y20">
        <v>1</v>
      </c>
    </row>
    <row r="21" spans="1:27" x14ac:dyDescent="0.3">
      <c r="A21" s="1" t="s">
        <v>13</v>
      </c>
      <c r="B21">
        <v>7934</v>
      </c>
      <c r="C21">
        <v>12217.193198000001</v>
      </c>
      <c r="D21" s="7">
        <v>10744</v>
      </c>
      <c r="E21">
        <v>4.2741670000000003</v>
      </c>
      <c r="F21">
        <v>54.176070000000003</v>
      </c>
      <c r="G21">
        <v>12217.193198000001</v>
      </c>
      <c r="H21" s="18">
        <v>1006.42</v>
      </c>
      <c r="I21">
        <v>4.2741670000000003</v>
      </c>
      <c r="K21" s="11" t="s">
        <v>35</v>
      </c>
      <c r="L21" s="12">
        <f>CORREL(D7:D39,B7:B39)</f>
        <v>0.76388918964949359</v>
      </c>
      <c r="M21" t="str">
        <f>IF(L21&gt;0.7,"Strong Correlation",IF(L21&gt;0.3,"Moderate Correlation",IF(L21&gt;0,"Weak Correlation")))</f>
        <v>Strong Correlation</v>
      </c>
      <c r="P21" s="14">
        <f>CORREL($B$7:$B$39,$C$7:$C$39)</f>
        <v>0.73094142354571967</v>
      </c>
      <c r="Q21" s="12">
        <f>CORREL($B$7:$B$39,$E$7:$E$39)</f>
        <v>-0.6355685187676452</v>
      </c>
      <c r="V21" s="7"/>
      <c r="W21" t="s">
        <v>27</v>
      </c>
      <c r="X21">
        <v>0.76388918964949359</v>
      </c>
      <c r="Y21">
        <v>0.79755461447888154</v>
      </c>
      <c r="Z21">
        <v>1</v>
      </c>
    </row>
    <row r="22" spans="1:27" ht="15" thickBot="1" x14ac:dyDescent="0.35">
      <c r="A22" s="1" t="s">
        <v>14</v>
      </c>
      <c r="B22">
        <v>8114</v>
      </c>
      <c r="C22">
        <v>13039.199193</v>
      </c>
      <c r="D22" s="7">
        <v>11436</v>
      </c>
      <c r="E22">
        <v>4.29</v>
      </c>
      <c r="F22">
        <v>55.72522</v>
      </c>
      <c r="G22">
        <v>13039.199193</v>
      </c>
      <c r="H22" s="18">
        <v>1342.1</v>
      </c>
      <c r="I22">
        <v>4.29</v>
      </c>
      <c r="K22" s="11" t="s">
        <v>36</v>
      </c>
      <c r="L22" s="12">
        <f>CORREL(D6:D38,B7:B39)</f>
        <v>0.80991412735989532</v>
      </c>
      <c r="M22" t="str">
        <f t="shared" ref="M22:M26" si="0">IF(L22&gt;0.7,"Strong Correlation",IF(L22&gt;0.3,"Moderate Correlation",IF(L22&gt;0,"Weak Correlation")))</f>
        <v>Strong Correlation</v>
      </c>
      <c r="P22" s="12">
        <f>CORREL($C$6:$C$38,$B$7:$B$39)</f>
        <v>0.71473377630326607</v>
      </c>
      <c r="Q22" s="12">
        <f>CORREL($E$6:$E$38,$B$7:$B$39)</f>
        <v>-0.69679381490472925</v>
      </c>
      <c r="V22" s="7"/>
      <c r="W22" s="44" t="s">
        <v>153</v>
      </c>
      <c r="X22" s="44">
        <v>-0.6355685187676452</v>
      </c>
      <c r="Y22" s="44">
        <v>-0.90491119131552333</v>
      </c>
      <c r="Z22" s="44">
        <v>-0.61224730521377502</v>
      </c>
      <c r="AA22" s="44">
        <v>1</v>
      </c>
    </row>
    <row r="23" spans="1:27" x14ac:dyDescent="0.3">
      <c r="A23" s="1" t="s">
        <v>15</v>
      </c>
      <c r="B23">
        <v>9508</v>
      </c>
      <c r="C23">
        <v>13815.586948</v>
      </c>
      <c r="D23" s="7">
        <v>13019</v>
      </c>
      <c r="E23">
        <v>4.7916670000000003</v>
      </c>
      <c r="F23">
        <v>65.590929999999986</v>
      </c>
      <c r="G23">
        <v>13815.586948</v>
      </c>
      <c r="H23" s="18">
        <v>1843.89</v>
      </c>
      <c r="I23">
        <v>4.7916670000000003</v>
      </c>
      <c r="K23" s="13" t="s">
        <v>37</v>
      </c>
      <c r="L23" s="14">
        <f>CORREL(D5:D37,B7:B39)</f>
        <v>0.83015764100666467</v>
      </c>
      <c r="M23" t="str">
        <f t="shared" si="0"/>
        <v>Strong Correlation</v>
      </c>
      <c r="P23" s="15">
        <f>CORREL($C$5:$C$37,$B$7:$B$39)</f>
        <v>0.70490455598065505</v>
      </c>
      <c r="Q23" s="14">
        <f>CORREL($E$5:$E$37,$B$7:$B$39)</f>
        <v>-0.72861002416419141</v>
      </c>
      <c r="V23" s="7"/>
    </row>
    <row r="24" spans="1:27" x14ac:dyDescent="0.3">
      <c r="A24" s="1" t="s">
        <v>16</v>
      </c>
      <c r="B24">
        <v>10570</v>
      </c>
      <c r="C24">
        <v>14474.226905</v>
      </c>
      <c r="D24" s="7">
        <v>13999</v>
      </c>
      <c r="E24">
        <v>4.6291669999999998</v>
      </c>
      <c r="F24">
        <v>73.861039999999988</v>
      </c>
      <c r="G24">
        <v>14474.226905</v>
      </c>
      <c r="H24" s="18">
        <v>1967.06</v>
      </c>
      <c r="I24">
        <v>4.6291669999999998</v>
      </c>
      <c r="K24" s="11" t="s">
        <v>38</v>
      </c>
      <c r="L24" s="12">
        <f>CORREL(D4:D36,B7:B39)</f>
        <v>0.81766927418032853</v>
      </c>
      <c r="M24" t="str">
        <f t="shared" si="0"/>
        <v>Strong Correlation</v>
      </c>
      <c r="P24" s="12">
        <f>CORREL($C$4:$C$36,$B$7:$B$39)</f>
        <v>0.70597311094279169</v>
      </c>
      <c r="Q24" s="12">
        <f>CORREL($E$4:$E$36,$B$7:$B$39)</f>
        <v>-0.70003038354169711</v>
      </c>
      <c r="V24" s="7"/>
    </row>
    <row r="25" spans="1:27" x14ac:dyDescent="0.3">
      <c r="A25" s="1" t="s">
        <v>17</v>
      </c>
      <c r="B25">
        <v>11000</v>
      </c>
      <c r="C25">
        <v>14769.857910999999</v>
      </c>
      <c r="D25" s="7">
        <v>11731</v>
      </c>
      <c r="E25">
        <v>3.6666669999999999</v>
      </c>
      <c r="F25">
        <v>73.783600000000007</v>
      </c>
      <c r="G25">
        <v>14769.857910999999</v>
      </c>
      <c r="H25" s="18">
        <v>1215.0899999999999</v>
      </c>
      <c r="I25">
        <v>3.6666669999999999</v>
      </c>
      <c r="K25" s="11" t="s">
        <v>39</v>
      </c>
      <c r="L25" s="12">
        <f>CORREL(D3:D35,B7:B39)</f>
        <v>0.74179265480694334</v>
      </c>
      <c r="M25" t="str">
        <f t="shared" si="0"/>
        <v>Strong Correlation</v>
      </c>
      <c r="P25" s="12">
        <f>CORREL($C$3:$C$35,$B$7:$B$39)</f>
        <v>0.70017468536338201</v>
      </c>
      <c r="Q25" s="12">
        <f>CORREL($E$3:$E$35,$B$7:$B$39)</f>
        <v>-0.6839743214338232</v>
      </c>
      <c r="V25" s="7"/>
    </row>
    <row r="26" spans="1:27" x14ac:dyDescent="0.3">
      <c r="A26" s="1" t="s">
        <v>18</v>
      </c>
      <c r="B26">
        <v>8366</v>
      </c>
      <c r="C26">
        <v>14478.064934</v>
      </c>
      <c r="D26" s="7">
        <v>9466</v>
      </c>
      <c r="E26">
        <v>3.2566670000000002</v>
      </c>
      <c r="F26">
        <v>50.318580000000004</v>
      </c>
      <c r="G26">
        <v>14478.064934</v>
      </c>
      <c r="H26" s="18">
        <v>877.61</v>
      </c>
      <c r="I26">
        <v>3.2566670000000002</v>
      </c>
      <c r="K26" s="11" t="s">
        <v>40</v>
      </c>
      <c r="L26" s="12">
        <f>CORREL(D2:D34,B7:B39)</f>
        <v>0.62459183535908758</v>
      </c>
      <c r="M26" t="str">
        <f t="shared" si="0"/>
        <v>Moderate Correlation</v>
      </c>
      <c r="P26" s="12">
        <f>CORREL($C$2:$C$34,$B$7:$B$39)</f>
        <v>0.69660126801291222</v>
      </c>
      <c r="Q26" s="12">
        <f>CORREL($E$2:$E$34,$B$7:$B$39)</f>
        <v>-0.71279819209316386</v>
      </c>
      <c r="V26" s="7"/>
    </row>
    <row r="27" spans="1:27" x14ac:dyDescent="0.3">
      <c r="A27" s="1" t="s">
        <v>19</v>
      </c>
      <c r="B27">
        <v>9790</v>
      </c>
      <c r="C27">
        <v>15048.964443999999</v>
      </c>
      <c r="D27" s="7">
        <v>10191</v>
      </c>
      <c r="E27">
        <v>3.2141670000000002</v>
      </c>
      <c r="F27">
        <v>62.470020000000005</v>
      </c>
      <c r="G27">
        <v>15048.964443999999</v>
      </c>
      <c r="H27" s="18">
        <v>981.8</v>
      </c>
      <c r="I27">
        <v>3.2141670000000002</v>
      </c>
      <c r="V27" s="7"/>
    </row>
    <row r="28" spans="1:27" x14ac:dyDescent="0.3">
      <c r="A28" s="1" t="s">
        <v>20</v>
      </c>
      <c r="B28">
        <v>10386</v>
      </c>
      <c r="C28">
        <v>15599.728123000001</v>
      </c>
      <c r="D28" s="7">
        <v>10536</v>
      </c>
      <c r="E28">
        <v>2.7858329999999998</v>
      </c>
      <c r="F28">
        <v>72.937250000000006</v>
      </c>
      <c r="G28">
        <v>15599.728123000001</v>
      </c>
      <c r="H28" s="18">
        <v>1247.04</v>
      </c>
      <c r="I28">
        <v>2.7858329999999998</v>
      </c>
      <c r="V28" s="7"/>
    </row>
    <row r="29" spans="1:27" x14ac:dyDescent="0.3">
      <c r="A29" s="1" t="s">
        <v>21</v>
      </c>
      <c r="B29">
        <v>10374</v>
      </c>
      <c r="C29">
        <v>16253.972229999999</v>
      </c>
      <c r="D29" s="7">
        <v>10629</v>
      </c>
      <c r="E29">
        <v>1.8025</v>
      </c>
      <c r="F29">
        <v>64.048490000000001</v>
      </c>
      <c r="G29">
        <v>16253.972229999999</v>
      </c>
      <c r="H29" s="18">
        <v>995.65</v>
      </c>
      <c r="I29">
        <v>1.8025</v>
      </c>
      <c r="V29" s="7"/>
    </row>
    <row r="30" spans="1:27" x14ac:dyDescent="0.3">
      <c r="A30" s="1" t="s">
        <v>22</v>
      </c>
      <c r="B30">
        <v>11130</v>
      </c>
      <c r="C30">
        <v>16843.190993</v>
      </c>
      <c r="D30" s="7">
        <v>10877</v>
      </c>
      <c r="E30">
        <v>2.3508330000000002</v>
      </c>
      <c r="F30">
        <v>67.828159999999997</v>
      </c>
      <c r="G30">
        <v>16843.190993</v>
      </c>
      <c r="H30" s="18">
        <v>1214.79</v>
      </c>
      <c r="I30">
        <v>2.3508330000000002</v>
      </c>
      <c r="V30" s="7"/>
    </row>
    <row r="31" spans="1:27" x14ac:dyDescent="0.3">
      <c r="A31" s="1" t="s">
        <v>23</v>
      </c>
      <c r="B31">
        <v>11628</v>
      </c>
      <c r="C31">
        <v>17550.680174000001</v>
      </c>
      <c r="D31" s="7">
        <v>12283</v>
      </c>
      <c r="E31">
        <v>2.5408330000000001</v>
      </c>
      <c r="F31">
        <v>114.9438</v>
      </c>
      <c r="G31">
        <v>17550.680174000001</v>
      </c>
      <c r="H31" s="18">
        <v>2153.8000000000002</v>
      </c>
      <c r="I31">
        <v>2.5408330000000001</v>
      </c>
      <c r="V31" s="7"/>
    </row>
    <row r="32" spans="1:27" x14ac:dyDescent="0.3">
      <c r="A32" s="1" t="s">
        <v>24</v>
      </c>
      <c r="B32">
        <v>12004</v>
      </c>
      <c r="C32">
        <v>18206.020741</v>
      </c>
      <c r="D32" s="7">
        <v>12885</v>
      </c>
      <c r="E32">
        <v>2.1358329999999999</v>
      </c>
      <c r="F32">
        <v>136.07142999999999</v>
      </c>
      <c r="G32">
        <v>18206.020741</v>
      </c>
      <c r="H32" s="18">
        <v>2417.39</v>
      </c>
      <c r="I32">
        <v>2.1358329999999999</v>
      </c>
      <c r="V32" s="7"/>
    </row>
    <row r="33" spans="1:22" x14ac:dyDescent="0.3">
      <c r="A33" s="9" t="s">
        <v>25</v>
      </c>
      <c r="B33">
        <v>10564</v>
      </c>
      <c r="C33">
        <v>18695.110841999998</v>
      </c>
      <c r="D33" s="7">
        <v>13430</v>
      </c>
      <c r="E33">
        <v>1.8416669999999999</v>
      </c>
      <c r="F33">
        <v>110.56376000000002</v>
      </c>
      <c r="G33">
        <v>18695.110841999998</v>
      </c>
      <c r="H33" s="18">
        <v>1784.77</v>
      </c>
      <c r="I33">
        <v>1.8416669999999999</v>
      </c>
      <c r="V33" s="7"/>
    </row>
    <row r="34" spans="1:22" x14ac:dyDescent="0.3">
      <c r="A34" s="3">
        <v>2017</v>
      </c>
      <c r="B34">
        <v>10442</v>
      </c>
      <c r="C34">
        <v>19477.336549</v>
      </c>
      <c r="D34" s="7">
        <v>15558</v>
      </c>
      <c r="E34">
        <v>2.33</v>
      </c>
      <c r="F34">
        <v>152.18678</v>
      </c>
      <c r="G34">
        <v>19477.336549</v>
      </c>
      <c r="H34" s="18">
        <v>1761.54</v>
      </c>
      <c r="I34">
        <v>2.33</v>
      </c>
      <c r="V34" s="7"/>
    </row>
    <row r="35" spans="1:22" x14ac:dyDescent="0.3">
      <c r="A35" s="3">
        <v>2018</v>
      </c>
      <c r="B35">
        <v>10856</v>
      </c>
      <c r="C35">
        <v>20533.057312000001</v>
      </c>
      <c r="D35" s="10">
        <v>20764</v>
      </c>
      <c r="E35">
        <v>2.91</v>
      </c>
      <c r="F35">
        <v>232.9607</v>
      </c>
      <c r="G35">
        <v>20533.057312000001</v>
      </c>
      <c r="H35" s="19">
        <v>2431.4360999999999</v>
      </c>
      <c r="I35">
        <v>2.91</v>
      </c>
      <c r="V35" s="10"/>
    </row>
    <row r="36" spans="1:22" x14ac:dyDescent="0.3">
      <c r="A36" s="3">
        <v>2019</v>
      </c>
      <c r="B36">
        <v>12064</v>
      </c>
      <c r="C36">
        <v>21380.976118999999</v>
      </c>
      <c r="D36" s="10">
        <v>21559</v>
      </c>
      <c r="E36">
        <v>2.1441669999999999</v>
      </c>
      <c r="F36">
        <v>223.80271999999997</v>
      </c>
      <c r="G36">
        <v>21380.976118999999</v>
      </c>
      <c r="H36" s="19">
        <v>2358.4553000000001</v>
      </c>
      <c r="I36">
        <v>2.1441669999999999</v>
      </c>
      <c r="V36" s="10"/>
    </row>
    <row r="37" spans="1:22" x14ac:dyDescent="0.3">
      <c r="A37" s="3">
        <v>2020</v>
      </c>
      <c r="B37">
        <v>12068</v>
      </c>
      <c r="C37">
        <v>21060.473612999998</v>
      </c>
      <c r="D37" s="10">
        <v>18422</v>
      </c>
      <c r="E37">
        <v>0.89416660000000003</v>
      </c>
      <c r="F37">
        <v>272.61725000000001</v>
      </c>
      <c r="G37">
        <v>21060.473612999998</v>
      </c>
      <c r="H37" s="19">
        <v>1896.6898699999997</v>
      </c>
      <c r="I37">
        <v>0.89416660000000003</v>
      </c>
      <c r="V37" s="10"/>
    </row>
    <row r="38" spans="1:22" x14ac:dyDescent="0.3">
      <c r="A38" s="3">
        <v>2021</v>
      </c>
      <c r="B38">
        <v>15936</v>
      </c>
      <c r="C38">
        <v>23315.080559999999</v>
      </c>
      <c r="D38" s="10">
        <v>25170</v>
      </c>
      <c r="E38">
        <v>1.4424999999999999</v>
      </c>
      <c r="F38">
        <v>582.79790000000003</v>
      </c>
      <c r="G38">
        <v>23315.080559999999</v>
      </c>
      <c r="H38" s="19">
        <v>3474.2368000000001</v>
      </c>
      <c r="I38">
        <v>1.4424999999999999</v>
      </c>
      <c r="V38" s="10"/>
    </row>
    <row r="39" spans="1:22" x14ac:dyDescent="0.3">
      <c r="A39" s="3">
        <v>2022</v>
      </c>
      <c r="B39">
        <v>17368</v>
      </c>
      <c r="C39">
        <v>25462.7</v>
      </c>
      <c r="D39" s="5">
        <v>21274</v>
      </c>
      <c r="E39">
        <v>2.951667</v>
      </c>
      <c r="F39">
        <v>360.23250000000002</v>
      </c>
      <c r="G39">
        <v>25462.7</v>
      </c>
      <c r="H39" s="20">
        <v>1997.9215000000002</v>
      </c>
      <c r="I39">
        <v>2.951667</v>
      </c>
      <c r="V39" s="5"/>
    </row>
    <row r="44" spans="1:22" x14ac:dyDescent="0.3">
      <c r="A44" s="16" t="s">
        <v>184</v>
      </c>
    </row>
    <row r="45" spans="1:22" x14ac:dyDescent="0.3">
      <c r="A45" s="16" t="s">
        <v>185</v>
      </c>
    </row>
    <row r="47" spans="1:22" x14ac:dyDescent="0.3">
      <c r="K47" s="17" t="s">
        <v>63</v>
      </c>
    </row>
    <row r="48" spans="1:22" x14ac:dyDescent="0.3">
      <c r="P48" t="s">
        <v>181</v>
      </c>
      <c r="Q48" t="s">
        <v>180</v>
      </c>
    </row>
    <row r="49" spans="1:17" x14ac:dyDescent="0.3">
      <c r="K49" s="13" t="s">
        <v>35</v>
      </c>
      <c r="L49" s="14">
        <f>CORREL(H7:H39,F7:F39)</f>
        <v>0.79983682844343085</v>
      </c>
      <c r="M49" t="str">
        <f>IF(L49&gt;0.7,"Strong Correlation",IF(L49&gt;0.3,"Moderate Correlation",IF(L49&gt;0,"Weak Correlation")))</f>
        <v>Strong Correlation</v>
      </c>
      <c r="P49" s="14">
        <f>CORREL($F$7:$F$39,$C$7:$C$39)</f>
        <v>0.75062522418252853</v>
      </c>
      <c r="Q49" s="15">
        <f>CORREL($F$7:$F$39,$E$7:$E$39)</f>
        <v>-0.56218961714274107</v>
      </c>
    </row>
    <row r="50" spans="1:17" x14ac:dyDescent="0.3">
      <c r="K50" s="11" t="s">
        <v>36</v>
      </c>
      <c r="L50" s="15">
        <f>CORREL(H6:H38,F7:F39)</f>
        <v>0.69858995755137787</v>
      </c>
      <c r="M50" t="str">
        <f t="shared" ref="M50:M54" si="1">IF(L50&gt;0.7,"Strong Correlation",IF(L50&gt;0.3,"Moderate Correlation",IF(L50&gt;0,"Weak Correlation")))</f>
        <v>Moderate Correlation</v>
      </c>
      <c r="P50" s="15">
        <f>CORREL($C$6:$C$38,$F$7:$F$39)</f>
        <v>0.71907805177012918</v>
      </c>
      <c r="Q50" s="15">
        <f>CORREL($E$6:$E$38,$F$7:$F$39)</f>
        <v>-0.63963750278163489</v>
      </c>
    </row>
    <row r="51" spans="1:17" x14ac:dyDescent="0.3">
      <c r="K51" s="11" t="s">
        <v>37</v>
      </c>
      <c r="L51" s="12">
        <f>CORREL(H5:H37,F7:F39)</f>
        <v>0.66243123007001936</v>
      </c>
      <c r="M51" t="str">
        <f t="shared" si="1"/>
        <v>Moderate Correlation</v>
      </c>
      <c r="P51" s="12">
        <f>CORREL($C$5:$C$37,$F$7:$F$39)</f>
        <v>0.72486243203897682</v>
      </c>
      <c r="Q51" s="12">
        <f>CORREL($E$5:$E$37,$F$7:$F$39)</f>
        <v>-0.62326854976764356</v>
      </c>
    </row>
    <row r="52" spans="1:17" x14ac:dyDescent="0.3">
      <c r="K52" s="11" t="s">
        <v>38</v>
      </c>
      <c r="L52" s="12">
        <f>CORREL(H4:H36,F7:F39)</f>
        <v>0.6495921905128581</v>
      </c>
      <c r="M52" t="str">
        <f t="shared" si="1"/>
        <v>Moderate Correlation</v>
      </c>
      <c r="P52" s="12">
        <f>CORREL($C$4:$C$36,$F$7:$F$39)</f>
        <v>0.72410701086977658</v>
      </c>
      <c r="Q52" s="12">
        <f>CORREL($E$4:$E$36,$F$7:$F$39)</f>
        <v>-0.58188646411961775</v>
      </c>
    </row>
    <row r="53" spans="1:17" x14ac:dyDescent="0.3">
      <c r="K53" s="11" t="s">
        <v>39</v>
      </c>
      <c r="L53" s="12">
        <f>CORREL(H3:H35,F7:F39)</f>
        <v>0.5340406043415884</v>
      </c>
      <c r="M53" t="str">
        <f t="shared" si="1"/>
        <v>Moderate Correlation</v>
      </c>
      <c r="P53" s="12">
        <f>CORREL($C$3:$C$35,$F$7:$F$39)</f>
        <v>0.71328732240586246</v>
      </c>
      <c r="Q53" s="12">
        <f>CORREL($E$3:$E$35,$F$7:$F$39)</f>
        <v>-0.60966888016418297</v>
      </c>
    </row>
    <row r="54" spans="1:17" x14ac:dyDescent="0.3">
      <c r="K54" s="11" t="s">
        <v>40</v>
      </c>
      <c r="L54" s="12">
        <f>CORREL(H2:H34,F7:F39)</f>
        <v>0.46679013795413304</v>
      </c>
      <c r="M54" t="str">
        <f t="shared" si="1"/>
        <v>Moderate Correlation</v>
      </c>
      <c r="P54" s="12">
        <f>CORREL($C$2:$C$34,$F$7:$F$39)</f>
        <v>0.7069443162131076</v>
      </c>
      <c r="Q54" s="14">
        <f>CORREL($E$2:$E$34,$F$7:$F$39)</f>
        <v>-0.65237629826014398</v>
      </c>
    </row>
    <row r="61" spans="1:17" x14ac:dyDescent="0.3">
      <c r="A61" s="52" t="s">
        <v>136</v>
      </c>
    </row>
    <row r="63" spans="1:17" x14ac:dyDescent="0.3">
      <c r="A63" t="s">
        <v>86</v>
      </c>
    </row>
    <row r="64" spans="1:17" ht="15" thickBot="1" x14ac:dyDescent="0.35"/>
    <row r="65" spans="1:9" x14ac:dyDescent="0.3">
      <c r="A65" s="46" t="s">
        <v>87</v>
      </c>
      <c r="B65" s="46"/>
    </row>
    <row r="66" spans="1:9" x14ac:dyDescent="0.3">
      <c r="A66" t="s">
        <v>88</v>
      </c>
      <c r="B66">
        <v>0.76388918964949371</v>
      </c>
    </row>
    <row r="67" spans="1:9" x14ac:dyDescent="0.3">
      <c r="A67" t="s">
        <v>89</v>
      </c>
      <c r="B67" s="17">
        <v>0.58352669406336022</v>
      </c>
    </row>
    <row r="68" spans="1:9" x14ac:dyDescent="0.3">
      <c r="A68" t="s">
        <v>90</v>
      </c>
      <c r="B68">
        <v>0.57009207129121053</v>
      </c>
    </row>
    <row r="69" spans="1:9" x14ac:dyDescent="0.3">
      <c r="A69" t="s">
        <v>91</v>
      </c>
      <c r="B69">
        <v>2442.5283094432907</v>
      </c>
    </row>
    <row r="70" spans="1:9" ht="15" thickBot="1" x14ac:dyDescent="0.35">
      <c r="A70" s="44" t="s">
        <v>92</v>
      </c>
      <c r="B70" s="44">
        <v>33</v>
      </c>
    </row>
    <row r="72" spans="1:9" ht="15" thickBot="1" x14ac:dyDescent="0.35">
      <c r="A72" t="s">
        <v>93</v>
      </c>
    </row>
    <row r="73" spans="1:9" x14ac:dyDescent="0.3">
      <c r="A73" s="45"/>
      <c r="B73" s="45" t="s">
        <v>98</v>
      </c>
      <c r="C73" s="45" t="s">
        <v>99</v>
      </c>
      <c r="D73" s="45" t="s">
        <v>100</v>
      </c>
      <c r="E73" s="45" t="s">
        <v>101</v>
      </c>
      <c r="F73" s="45" t="s">
        <v>102</v>
      </c>
    </row>
    <row r="74" spans="1:9" x14ac:dyDescent="0.3">
      <c r="A74" t="s">
        <v>94</v>
      </c>
      <c r="B74">
        <v>1</v>
      </c>
      <c r="C74">
        <v>259128071.91188389</v>
      </c>
      <c r="D74">
        <v>259128071.91188389</v>
      </c>
      <c r="E74">
        <v>43.434542521955024</v>
      </c>
      <c r="F74" s="17">
        <v>2.3140298357547928E-7</v>
      </c>
    </row>
    <row r="75" spans="1:9" x14ac:dyDescent="0.3">
      <c r="A75" t="s">
        <v>95</v>
      </c>
      <c r="B75">
        <v>31</v>
      </c>
      <c r="C75">
        <v>184944280.81538892</v>
      </c>
      <c r="D75">
        <v>5965944.5424319003</v>
      </c>
    </row>
    <row r="76" spans="1:9" ht="15" thickBot="1" x14ac:dyDescent="0.35">
      <c r="A76" s="44" t="s">
        <v>96</v>
      </c>
      <c r="B76" s="44">
        <v>32</v>
      </c>
      <c r="C76" s="44">
        <v>444072352.72727281</v>
      </c>
      <c r="D76" s="44"/>
      <c r="E76" s="44"/>
      <c r="F76" s="44"/>
    </row>
    <row r="77" spans="1:9" ht="15" thickBot="1" x14ac:dyDescent="0.35"/>
    <row r="78" spans="1:9" x14ac:dyDescent="0.3">
      <c r="A78" s="45"/>
      <c r="B78" s="45" t="s">
        <v>103</v>
      </c>
      <c r="C78" s="45" t="s">
        <v>91</v>
      </c>
      <c r="D78" s="45" t="s">
        <v>104</v>
      </c>
      <c r="E78" s="45" t="s">
        <v>105</v>
      </c>
      <c r="F78" s="45" t="s">
        <v>106</v>
      </c>
      <c r="G78" s="45" t="s">
        <v>107</v>
      </c>
      <c r="H78" s="45" t="s">
        <v>108</v>
      </c>
      <c r="I78" s="45" t="s">
        <v>109</v>
      </c>
    </row>
    <row r="79" spans="1:9" x14ac:dyDescent="0.3">
      <c r="A79" t="s">
        <v>97</v>
      </c>
      <c r="B79">
        <v>1968.6174320005102</v>
      </c>
      <c r="C79">
        <v>1222.5870052648434</v>
      </c>
      <c r="D79">
        <v>1.610206409460452</v>
      </c>
      <c r="E79">
        <v>0.11749009853632882</v>
      </c>
      <c r="F79">
        <v>-524.8652046266543</v>
      </c>
      <c r="G79">
        <v>4462.1000686276748</v>
      </c>
      <c r="H79">
        <v>-524.8652046266543</v>
      </c>
      <c r="I79">
        <v>4462.1000686276748</v>
      </c>
    </row>
    <row r="80" spans="1:9" ht="15" thickBot="1" x14ac:dyDescent="0.35">
      <c r="A80" s="44" t="s">
        <v>27</v>
      </c>
      <c r="B80" s="44">
        <v>0.60739855213123439</v>
      </c>
      <c r="C80" s="44">
        <v>9.21628988789467E-2</v>
      </c>
      <c r="D80" s="44">
        <v>6.5904887923396895</v>
      </c>
      <c r="E80" s="44">
        <v>2.3140298357547843E-7</v>
      </c>
      <c r="F80" s="44">
        <v>0.41943108060875012</v>
      </c>
      <c r="G80" s="44">
        <v>0.79536602365371867</v>
      </c>
      <c r="H80" s="44">
        <v>0.41943108060875012</v>
      </c>
      <c r="I80" s="44">
        <v>0.79536602365371867</v>
      </c>
    </row>
    <row r="83" spans="1:6" x14ac:dyDescent="0.3">
      <c r="A83" s="52" t="s">
        <v>116</v>
      </c>
    </row>
    <row r="85" spans="1:6" x14ac:dyDescent="0.3">
      <c r="A85" t="s">
        <v>86</v>
      </c>
    </row>
    <row r="86" spans="1:6" ht="15" thickBot="1" x14ac:dyDescent="0.35"/>
    <row r="87" spans="1:6" x14ac:dyDescent="0.3">
      <c r="A87" s="46" t="s">
        <v>87</v>
      </c>
      <c r="B87" s="46"/>
    </row>
    <row r="88" spans="1:6" x14ac:dyDescent="0.3">
      <c r="A88" t="s">
        <v>88</v>
      </c>
      <c r="B88">
        <v>0.83015764100666467</v>
      </c>
    </row>
    <row r="89" spans="1:6" x14ac:dyDescent="0.3">
      <c r="A89" t="s">
        <v>89</v>
      </c>
      <c r="B89" s="17">
        <v>0.68916170892175033</v>
      </c>
    </row>
    <row r="90" spans="1:6" x14ac:dyDescent="0.3">
      <c r="A90" t="s">
        <v>90</v>
      </c>
      <c r="B90">
        <v>0.67913466727406491</v>
      </c>
    </row>
    <row r="91" spans="1:6" x14ac:dyDescent="0.3">
      <c r="A91" t="s">
        <v>91</v>
      </c>
      <c r="B91">
        <v>2110.1497518854048</v>
      </c>
    </row>
    <row r="92" spans="1:6" ht="15" thickBot="1" x14ac:dyDescent="0.35">
      <c r="A92" s="44" t="s">
        <v>92</v>
      </c>
      <c r="B92" s="44">
        <v>33</v>
      </c>
    </row>
    <row r="94" spans="1:6" ht="15" thickBot="1" x14ac:dyDescent="0.35">
      <c r="A94" t="s">
        <v>93</v>
      </c>
    </row>
    <row r="95" spans="1:6" x14ac:dyDescent="0.3">
      <c r="A95" s="45"/>
      <c r="B95" s="45" t="s">
        <v>98</v>
      </c>
      <c r="C95" s="45" t="s">
        <v>99</v>
      </c>
      <c r="D95" s="45" t="s">
        <v>100</v>
      </c>
      <c r="E95" s="45" t="s">
        <v>101</v>
      </c>
      <c r="F95" s="45" t="s">
        <v>102</v>
      </c>
    </row>
    <row r="96" spans="1:6" x14ac:dyDescent="0.3">
      <c r="A96" t="s">
        <v>94</v>
      </c>
      <c r="B96">
        <v>1</v>
      </c>
      <c r="C96">
        <v>306037661.49042964</v>
      </c>
      <c r="D96">
        <v>306037661.49042964</v>
      </c>
      <c r="E96">
        <v>68.730312801765294</v>
      </c>
      <c r="F96" s="17">
        <v>2.3021016444104476E-9</v>
      </c>
    </row>
    <row r="97" spans="1:9" x14ac:dyDescent="0.3">
      <c r="A97" t="s">
        <v>95</v>
      </c>
      <c r="B97">
        <v>31</v>
      </c>
      <c r="C97">
        <v>138034691.23684314</v>
      </c>
      <c r="D97">
        <v>4452731.9753820365</v>
      </c>
    </row>
    <row r="98" spans="1:9" ht="15" thickBot="1" x14ac:dyDescent="0.35">
      <c r="A98" s="44" t="s">
        <v>96</v>
      </c>
      <c r="B98" s="44">
        <v>32</v>
      </c>
      <c r="C98" s="44">
        <v>444072352.72727275</v>
      </c>
      <c r="D98" s="44"/>
      <c r="E98" s="44"/>
      <c r="F98" s="44"/>
    </row>
    <row r="99" spans="1:9" ht="15" thickBot="1" x14ac:dyDescent="0.35"/>
    <row r="100" spans="1:9" x14ac:dyDescent="0.3">
      <c r="A100" s="45"/>
      <c r="B100" s="45" t="s">
        <v>103</v>
      </c>
      <c r="C100" s="45" t="s">
        <v>91</v>
      </c>
      <c r="D100" s="45" t="s">
        <v>104</v>
      </c>
      <c r="E100" s="45" t="s">
        <v>105</v>
      </c>
      <c r="F100" s="45" t="s">
        <v>106</v>
      </c>
      <c r="G100" s="45" t="s">
        <v>107</v>
      </c>
      <c r="H100" s="45" t="s">
        <v>108</v>
      </c>
      <c r="I100" s="45" t="s">
        <v>109</v>
      </c>
    </row>
    <row r="101" spans="1:9" x14ac:dyDescent="0.3">
      <c r="A101" t="s">
        <v>97</v>
      </c>
      <c r="B101">
        <v>904.55747297834205</v>
      </c>
      <c r="C101">
        <v>1102.5716724974554</v>
      </c>
      <c r="D101">
        <v>0.82040695905909888</v>
      </c>
      <c r="E101">
        <v>0.41824818038660305</v>
      </c>
      <c r="F101">
        <v>-1344.1522786959949</v>
      </c>
      <c r="G101">
        <v>3153.267224652679</v>
      </c>
      <c r="H101">
        <v>-1344.1522786959949</v>
      </c>
      <c r="I101">
        <v>3153.267224652679</v>
      </c>
    </row>
    <row r="102" spans="1:9" ht="15" thickBot="1" x14ac:dyDescent="0.35">
      <c r="A102" s="44" t="s">
        <v>27</v>
      </c>
      <c r="B102" s="44">
        <v>0.75990211286841913</v>
      </c>
      <c r="C102" s="44">
        <v>9.166076801330833E-2</v>
      </c>
      <c r="D102" s="44">
        <v>8.2903747081640002</v>
      </c>
      <c r="E102" s="44">
        <v>2.3021016444104315E-9</v>
      </c>
      <c r="F102" s="44">
        <v>0.57295874399825497</v>
      </c>
      <c r="G102" s="44">
        <v>0.94684548173858329</v>
      </c>
      <c r="H102" s="44">
        <v>0.57295874399825497</v>
      </c>
      <c r="I102" s="44">
        <v>0.94684548173858329</v>
      </c>
    </row>
    <row r="104" spans="1:9" x14ac:dyDescent="0.3">
      <c r="A104" s="17" t="s">
        <v>110</v>
      </c>
    </row>
    <row r="105" spans="1:9" x14ac:dyDescent="0.3">
      <c r="A105" t="s">
        <v>111</v>
      </c>
    </row>
    <row r="106" spans="1:9" x14ac:dyDescent="0.3">
      <c r="A106" t="s">
        <v>146</v>
      </c>
    </row>
    <row r="108" spans="1:9" x14ac:dyDescent="0.3">
      <c r="A108" s="52" t="s">
        <v>130</v>
      </c>
    </row>
    <row r="110" spans="1:9" x14ac:dyDescent="0.3">
      <c r="A110" t="s">
        <v>86</v>
      </c>
    </row>
    <row r="111" spans="1:9" ht="15" thickBot="1" x14ac:dyDescent="0.35"/>
    <row r="112" spans="1:9" x14ac:dyDescent="0.3">
      <c r="A112" s="46" t="s">
        <v>87</v>
      </c>
      <c r="B112" s="46"/>
    </row>
    <row r="113" spans="1:9" x14ac:dyDescent="0.3">
      <c r="A113" t="s">
        <v>88</v>
      </c>
      <c r="B113">
        <v>0.83685838239967103</v>
      </c>
    </row>
    <row r="114" spans="1:9" x14ac:dyDescent="0.3">
      <c r="A114" t="s">
        <v>89</v>
      </c>
      <c r="B114" s="17">
        <v>0.70033195219259403</v>
      </c>
    </row>
    <row r="115" spans="1:9" x14ac:dyDescent="0.3">
      <c r="A115" t="s">
        <v>90</v>
      </c>
      <c r="B115">
        <v>0.68035408233876693</v>
      </c>
    </row>
    <row r="116" spans="1:9" x14ac:dyDescent="0.3">
      <c r="A116" t="s">
        <v>91</v>
      </c>
      <c r="B116">
        <v>2106.1362335409649</v>
      </c>
    </row>
    <row r="117" spans="1:9" ht="15" thickBot="1" x14ac:dyDescent="0.35">
      <c r="A117" s="44" t="s">
        <v>92</v>
      </c>
      <c r="B117" s="44">
        <v>33</v>
      </c>
    </row>
    <row r="119" spans="1:9" ht="15" thickBot="1" x14ac:dyDescent="0.35">
      <c r="A119" t="s">
        <v>93</v>
      </c>
    </row>
    <row r="120" spans="1:9" x14ac:dyDescent="0.3">
      <c r="A120" s="45"/>
      <c r="B120" s="45" t="s">
        <v>98</v>
      </c>
      <c r="C120" s="45" t="s">
        <v>99</v>
      </c>
      <c r="D120" s="45" t="s">
        <v>100</v>
      </c>
      <c r="E120" s="45" t="s">
        <v>101</v>
      </c>
      <c r="F120" s="45" t="s">
        <v>102</v>
      </c>
    </row>
    <row r="121" spans="1:9" x14ac:dyDescent="0.3">
      <c r="A121" t="s">
        <v>94</v>
      </c>
      <c r="B121">
        <v>2</v>
      </c>
      <c r="C121">
        <v>310998057.7002492</v>
      </c>
      <c r="D121">
        <v>155499028.8501246</v>
      </c>
      <c r="E121">
        <v>35.055386651166657</v>
      </c>
      <c r="F121" s="17">
        <v>1.4112585288929548E-8</v>
      </c>
    </row>
    <row r="122" spans="1:9" x14ac:dyDescent="0.3">
      <c r="A122" t="s">
        <v>95</v>
      </c>
      <c r="B122">
        <v>30</v>
      </c>
      <c r="C122">
        <v>133074295.02702364</v>
      </c>
      <c r="D122">
        <v>4435809.8342341213</v>
      </c>
    </row>
    <row r="123" spans="1:9" ht="15" thickBot="1" x14ac:dyDescent="0.35">
      <c r="A123" s="44" t="s">
        <v>96</v>
      </c>
      <c r="B123" s="44">
        <v>32</v>
      </c>
      <c r="C123" s="44">
        <v>444072352.72727287</v>
      </c>
      <c r="D123" s="44"/>
      <c r="E123" s="44"/>
      <c r="F123" s="44"/>
    </row>
    <row r="124" spans="1:9" ht="15" thickBot="1" x14ac:dyDescent="0.35"/>
    <row r="125" spans="1:9" x14ac:dyDescent="0.3">
      <c r="A125" s="45"/>
      <c r="B125" s="45" t="s">
        <v>103</v>
      </c>
      <c r="C125" s="45" t="s">
        <v>91</v>
      </c>
      <c r="D125" s="45" t="s">
        <v>104</v>
      </c>
      <c r="E125" s="45" t="s">
        <v>105</v>
      </c>
      <c r="F125" s="45" t="s">
        <v>106</v>
      </c>
      <c r="G125" s="45" t="s">
        <v>107</v>
      </c>
      <c r="H125" s="45" t="s">
        <v>108</v>
      </c>
      <c r="I125" s="45" t="s">
        <v>109</v>
      </c>
    </row>
    <row r="126" spans="1:9" x14ac:dyDescent="0.3">
      <c r="A126" t="s">
        <v>97</v>
      </c>
      <c r="B126">
        <v>674.34816777984997</v>
      </c>
      <c r="C126">
        <v>1121.8003341432884</v>
      </c>
      <c r="D126">
        <v>0.60113029676965224</v>
      </c>
      <c r="E126">
        <v>0.55226862805539312</v>
      </c>
      <c r="F126">
        <v>-1616.6737561105128</v>
      </c>
      <c r="G126">
        <v>2965.3700916702128</v>
      </c>
      <c r="H126">
        <v>-1616.6737561105128</v>
      </c>
      <c r="I126">
        <v>2965.3700916702128</v>
      </c>
    </row>
    <row r="127" spans="1:9" x14ac:dyDescent="0.3">
      <c r="A127" t="s">
        <v>112</v>
      </c>
      <c r="B127">
        <v>0.12327201223903091</v>
      </c>
      <c r="C127">
        <v>0.11657160109574291</v>
      </c>
      <c r="D127">
        <v>1.0574789320924296</v>
      </c>
      <c r="E127" s="59">
        <v>0.2987343015436858</v>
      </c>
      <c r="F127">
        <v>-0.11479895786574003</v>
      </c>
      <c r="G127">
        <v>0.36134298234380186</v>
      </c>
      <c r="H127">
        <v>-0.11479895786574003</v>
      </c>
      <c r="I127">
        <v>0.36134298234380186</v>
      </c>
    </row>
    <row r="128" spans="1:9" ht="15" thickBot="1" x14ac:dyDescent="0.35">
      <c r="A128" s="44" t="s">
        <v>27</v>
      </c>
      <c r="B128" s="44">
        <v>0.64407017414270995</v>
      </c>
      <c r="C128" s="44">
        <v>0.14271610518490321</v>
      </c>
      <c r="D128" s="44">
        <v>4.5129466874691655</v>
      </c>
      <c r="E128" s="44">
        <v>9.1801498723949614E-5</v>
      </c>
      <c r="F128" s="44">
        <v>0.35260500345299184</v>
      </c>
      <c r="G128" s="44">
        <v>0.93553534483242806</v>
      </c>
      <c r="H128" s="44">
        <v>0.35260500345299184</v>
      </c>
      <c r="I128" s="44">
        <v>0.93553534483242806</v>
      </c>
    </row>
    <row r="131" spans="1:18" x14ac:dyDescent="0.3">
      <c r="A131" s="17" t="s">
        <v>110</v>
      </c>
    </row>
    <row r="132" spans="1:18" x14ac:dyDescent="0.3">
      <c r="A132" t="s">
        <v>113</v>
      </c>
    </row>
    <row r="133" spans="1:18" x14ac:dyDescent="0.3">
      <c r="A133" t="s">
        <v>129</v>
      </c>
    </row>
    <row r="135" spans="1:18" x14ac:dyDescent="0.3">
      <c r="A135" s="16" t="s">
        <v>115</v>
      </c>
    </row>
    <row r="136" spans="1:18" x14ac:dyDescent="0.3">
      <c r="A136" s="16"/>
    </row>
    <row r="137" spans="1:18" x14ac:dyDescent="0.3">
      <c r="A137" s="16"/>
    </row>
    <row r="138" spans="1:18" x14ac:dyDescent="0.3">
      <c r="A138" s="52" t="s">
        <v>167</v>
      </c>
    </row>
    <row r="139" spans="1:18" x14ac:dyDescent="0.3">
      <c r="A139" s="16"/>
    </row>
    <row r="140" spans="1:18" x14ac:dyDescent="0.3">
      <c r="A140" s="67" t="s">
        <v>86</v>
      </c>
      <c r="B140" s="67"/>
      <c r="C140" s="67"/>
      <c r="D140" s="67"/>
      <c r="E140" s="67"/>
      <c r="F140" s="67"/>
      <c r="G140" s="67"/>
    </row>
    <row r="141" spans="1:18" ht="15" thickBot="1" x14ac:dyDescent="0.35">
      <c r="A141" s="67"/>
      <c r="B141" s="67"/>
      <c r="C141" s="67"/>
      <c r="D141" s="67"/>
      <c r="E141" s="67"/>
      <c r="F141" s="67"/>
      <c r="G141" s="67"/>
      <c r="M141" s="61" t="s">
        <v>157</v>
      </c>
      <c r="R141" t="s">
        <v>171</v>
      </c>
    </row>
    <row r="142" spans="1:18" x14ac:dyDescent="0.3">
      <c r="A142" s="68" t="s">
        <v>87</v>
      </c>
      <c r="B142" s="68"/>
      <c r="C142" s="67"/>
      <c r="D142" s="67"/>
      <c r="E142" s="67"/>
      <c r="F142" s="67"/>
      <c r="G142" s="67"/>
      <c r="M142" cm="1">
        <f t="array" ref="M142:P146">IFERROR(LINEST(B7:B39,C5:E37,TRUE,TRUE),"N/A")</f>
        <v>-1928.822878616766</v>
      </c>
      <c r="N142">
        <v>0.81455216667005181</v>
      </c>
      <c r="O142">
        <v>-0.78586788898933835</v>
      </c>
      <c r="P142">
        <v>19100.44042327239</v>
      </c>
    </row>
    <row r="143" spans="1:18" x14ac:dyDescent="0.3">
      <c r="A143" s="67" t="s">
        <v>88</v>
      </c>
      <c r="B143" s="67">
        <v>0.90865289018235407</v>
      </c>
      <c r="C143" s="67"/>
      <c r="D143" s="67"/>
      <c r="E143" s="67"/>
      <c r="F143" s="67"/>
      <c r="G143" s="67"/>
      <c r="M143">
        <v>422.47137904227441</v>
      </c>
      <c r="N143">
        <v>0.11684694057194964</v>
      </c>
      <c r="O143">
        <v>0.21870385993159178</v>
      </c>
      <c r="P143">
        <v>4128.648815355903</v>
      </c>
    </row>
    <row r="144" spans="1:18" x14ac:dyDescent="0.3">
      <c r="A144" s="67" t="s">
        <v>89</v>
      </c>
      <c r="B144" s="69">
        <v>0.82565007483674513</v>
      </c>
      <c r="C144" s="67"/>
      <c r="D144" s="67"/>
      <c r="E144" s="67"/>
      <c r="F144" s="67"/>
      <c r="G144" s="67"/>
      <c r="M144">
        <v>0.82565007483674513</v>
      </c>
      <c r="N144">
        <v>1633.9499577137537</v>
      </c>
      <c r="O144" t="str">
        <v>N/A</v>
      </c>
      <c r="P144" t="str">
        <v>N/A</v>
      </c>
    </row>
    <row r="145" spans="1:16" x14ac:dyDescent="0.3">
      <c r="A145" s="67" t="s">
        <v>90</v>
      </c>
      <c r="B145" s="67">
        <v>0.80761387568192566</v>
      </c>
      <c r="C145" s="67"/>
      <c r="D145" s="67"/>
      <c r="E145" s="67"/>
      <c r="F145" s="67"/>
      <c r="G145" s="67"/>
      <c r="M145">
        <v>45.777387339179057</v>
      </c>
      <c r="N145">
        <v>29</v>
      </c>
      <c r="O145" t="str">
        <v>N/A</v>
      </c>
      <c r="P145" t="str">
        <v>N/A</v>
      </c>
    </row>
    <row r="146" spans="1:16" x14ac:dyDescent="0.3">
      <c r="A146" s="67" t="s">
        <v>91</v>
      </c>
      <c r="B146" s="67">
        <v>1633.9499577137537</v>
      </c>
      <c r="C146" s="67"/>
      <c r="D146" s="67"/>
      <c r="E146" s="67"/>
      <c r="F146" s="67"/>
      <c r="G146" s="67"/>
      <c r="M146">
        <v>366648371.26220226</v>
      </c>
      <c r="N146">
        <v>77423981.465070561</v>
      </c>
      <c r="O146" t="str">
        <v>N/A</v>
      </c>
      <c r="P146" t="str">
        <v>N/A</v>
      </c>
    </row>
    <row r="147" spans="1:16" ht="15" thickBot="1" x14ac:dyDescent="0.35">
      <c r="A147" s="70" t="s">
        <v>92</v>
      </c>
      <c r="B147" s="70">
        <v>33</v>
      </c>
      <c r="C147" s="67"/>
      <c r="D147" s="67"/>
      <c r="E147" s="67"/>
      <c r="F147" s="67"/>
      <c r="G147" s="67"/>
    </row>
    <row r="148" spans="1:16" x14ac:dyDescent="0.3">
      <c r="A148" s="67"/>
      <c r="B148" s="67"/>
      <c r="C148" s="67"/>
      <c r="D148" s="67"/>
      <c r="E148" s="67"/>
      <c r="F148" s="67"/>
      <c r="G148" s="67"/>
    </row>
    <row r="149" spans="1:16" ht="15" thickBot="1" x14ac:dyDescent="0.35">
      <c r="A149" s="67" t="s">
        <v>93</v>
      </c>
      <c r="B149" s="67"/>
      <c r="C149" s="67"/>
      <c r="D149" s="67"/>
      <c r="E149" s="67"/>
      <c r="F149" s="67"/>
      <c r="G149" s="67"/>
    </row>
    <row r="150" spans="1:16" x14ac:dyDescent="0.3">
      <c r="A150" s="71"/>
      <c r="B150" s="71" t="s">
        <v>98</v>
      </c>
      <c r="C150" s="71" t="s">
        <v>99</v>
      </c>
      <c r="D150" s="71" t="s">
        <v>100</v>
      </c>
      <c r="E150" s="71" t="s">
        <v>101</v>
      </c>
      <c r="F150" s="71" t="s">
        <v>102</v>
      </c>
      <c r="G150" s="67"/>
    </row>
    <row r="151" spans="1:16" x14ac:dyDescent="0.3">
      <c r="A151" s="67" t="s">
        <v>94</v>
      </c>
      <c r="B151" s="67">
        <v>3</v>
      </c>
      <c r="C151" s="72">
        <v>366648371.26220226</v>
      </c>
      <c r="D151" s="67">
        <v>122216123.75406742</v>
      </c>
      <c r="E151" s="73">
        <v>45.777387339179057</v>
      </c>
      <c r="F151" s="69">
        <v>4.0370356919917922E-11</v>
      </c>
      <c r="G151" s="67"/>
    </row>
    <row r="152" spans="1:16" x14ac:dyDescent="0.3">
      <c r="A152" s="67" t="s">
        <v>95</v>
      </c>
      <c r="B152" s="67">
        <v>29</v>
      </c>
      <c r="C152" s="72">
        <v>77423981.465070561</v>
      </c>
      <c r="D152" s="67">
        <v>2669792.4643127779</v>
      </c>
      <c r="E152" s="67"/>
      <c r="F152" s="67"/>
      <c r="G152" s="67"/>
    </row>
    <row r="153" spans="1:16" ht="15" thickBot="1" x14ac:dyDescent="0.35">
      <c r="A153" s="70" t="s">
        <v>96</v>
      </c>
      <c r="B153" s="70">
        <v>32</v>
      </c>
      <c r="C153" s="74">
        <v>444072352.72727281</v>
      </c>
      <c r="D153" s="70"/>
      <c r="E153" s="70"/>
      <c r="F153" s="70"/>
      <c r="G153" s="67"/>
    </row>
    <row r="154" spans="1:16" ht="15" thickBot="1" x14ac:dyDescent="0.35">
      <c r="A154" s="67"/>
      <c r="B154" s="67"/>
      <c r="C154" s="67"/>
      <c r="D154" s="67"/>
      <c r="E154" s="67"/>
      <c r="F154" s="67"/>
      <c r="G154" s="67"/>
    </row>
    <row r="155" spans="1:16" x14ac:dyDescent="0.3">
      <c r="A155" s="71"/>
      <c r="B155" s="71" t="s">
        <v>103</v>
      </c>
      <c r="C155" s="71" t="s">
        <v>91</v>
      </c>
      <c r="D155" s="71" t="s">
        <v>104</v>
      </c>
      <c r="E155" s="71" t="s">
        <v>105</v>
      </c>
      <c r="F155" s="71" t="s">
        <v>106</v>
      </c>
      <c r="G155" s="71" t="s">
        <v>107</v>
      </c>
    </row>
    <row r="156" spans="1:16" x14ac:dyDescent="0.3">
      <c r="A156" s="67" t="s">
        <v>97</v>
      </c>
      <c r="B156" s="73">
        <v>19100.44042327239</v>
      </c>
      <c r="C156" s="73">
        <v>4128.648815355903</v>
      </c>
      <c r="D156" s="75">
        <v>4.6263175381328407</v>
      </c>
      <c r="E156" s="76">
        <v>7.1584158546233269E-5</v>
      </c>
      <c r="F156" s="73">
        <v>10656.40548415042</v>
      </c>
      <c r="G156" s="73">
        <v>27544.475362394362</v>
      </c>
    </row>
    <row r="157" spans="1:16" x14ac:dyDescent="0.3">
      <c r="A157" s="67" t="s">
        <v>112</v>
      </c>
      <c r="B157" s="73">
        <v>-0.78586788898933835</v>
      </c>
      <c r="C157" s="73">
        <v>0.21870385993159178</v>
      </c>
      <c r="D157" s="75">
        <v>-3.5932968409206376</v>
      </c>
      <c r="E157" s="77">
        <v>1.1918221610188906E-3</v>
      </c>
      <c r="F157" s="73">
        <v>-1.2331675061702689</v>
      </c>
      <c r="G157" s="73">
        <v>-0.33856827180840771</v>
      </c>
    </row>
    <row r="158" spans="1:16" x14ac:dyDescent="0.3">
      <c r="A158" s="67" t="s">
        <v>27</v>
      </c>
      <c r="B158" s="73">
        <v>0.81455216667005181</v>
      </c>
      <c r="C158" s="73">
        <v>0.11684694057194964</v>
      </c>
      <c r="D158" s="75">
        <v>6.9711039303462412</v>
      </c>
      <c r="E158" s="77">
        <v>1.1552577624162681E-7</v>
      </c>
      <c r="F158" s="73">
        <v>0.57557334021978179</v>
      </c>
      <c r="G158" s="73">
        <v>1.0535309931203218</v>
      </c>
    </row>
    <row r="159" spans="1:16" ht="15" thickBot="1" x14ac:dyDescent="0.35">
      <c r="A159" s="70" t="s">
        <v>153</v>
      </c>
      <c r="B159" s="78">
        <v>-1928.822878616766</v>
      </c>
      <c r="C159" s="78">
        <v>422.47137904227441</v>
      </c>
      <c r="D159" s="79">
        <v>-4.5655705316401072</v>
      </c>
      <c r="E159" s="80">
        <v>8.4696297855311694E-5</v>
      </c>
      <c r="F159" s="78">
        <v>-2792.8738659867072</v>
      </c>
      <c r="G159" s="78">
        <v>-1064.7718912468249</v>
      </c>
    </row>
    <row r="162" spans="1:2" x14ac:dyDescent="0.3">
      <c r="A162" s="17" t="s">
        <v>110</v>
      </c>
    </row>
    <row r="163" spans="1:2" x14ac:dyDescent="0.3">
      <c r="A163" t="s">
        <v>111</v>
      </c>
    </row>
    <row r="164" spans="1:2" x14ac:dyDescent="0.3">
      <c r="A164" t="s">
        <v>168</v>
      </c>
    </row>
    <row r="165" spans="1:2" x14ac:dyDescent="0.3">
      <c r="A165" t="s">
        <v>165</v>
      </c>
    </row>
    <row r="168" spans="1:2" x14ac:dyDescent="0.3">
      <c r="A168" s="52" t="s">
        <v>117</v>
      </c>
    </row>
    <row r="170" spans="1:2" x14ac:dyDescent="0.3">
      <c r="A170" t="s">
        <v>86</v>
      </c>
    </row>
    <row r="171" spans="1:2" ht="15" thickBot="1" x14ac:dyDescent="0.35"/>
    <row r="172" spans="1:2" x14ac:dyDescent="0.3">
      <c r="A172" s="46" t="s">
        <v>87</v>
      </c>
      <c r="B172" s="46"/>
    </row>
    <row r="173" spans="1:2" x14ac:dyDescent="0.3">
      <c r="A173" t="s">
        <v>88</v>
      </c>
      <c r="B173">
        <v>0.79983682844343096</v>
      </c>
    </row>
    <row r="174" spans="1:2" x14ac:dyDescent="0.3">
      <c r="A174" t="s">
        <v>89</v>
      </c>
      <c r="B174" s="17">
        <v>0.63973895213444643</v>
      </c>
    </row>
    <row r="175" spans="1:2" x14ac:dyDescent="0.3">
      <c r="A175" t="s">
        <v>90</v>
      </c>
      <c r="B175">
        <v>0.62811762800975113</v>
      </c>
    </row>
    <row r="176" spans="1:2" x14ac:dyDescent="0.3">
      <c r="A176" t="s">
        <v>91</v>
      </c>
      <c r="B176">
        <v>73.2492828892061</v>
      </c>
    </row>
    <row r="177" spans="1:9" ht="15" thickBot="1" x14ac:dyDescent="0.35">
      <c r="A177" s="44" t="s">
        <v>92</v>
      </c>
      <c r="B177" s="44">
        <v>33</v>
      </c>
    </row>
    <row r="179" spans="1:9" ht="15" thickBot="1" x14ac:dyDescent="0.35">
      <c r="A179" t="s">
        <v>93</v>
      </c>
    </row>
    <row r="180" spans="1:9" x14ac:dyDescent="0.3">
      <c r="A180" s="45"/>
      <c r="B180" s="45" t="s">
        <v>98</v>
      </c>
      <c r="C180" s="45" t="s">
        <v>99</v>
      </c>
      <c r="D180" s="45" t="s">
        <v>100</v>
      </c>
      <c r="E180" s="45" t="s">
        <v>101</v>
      </c>
      <c r="F180" s="45" t="s">
        <v>102</v>
      </c>
    </row>
    <row r="181" spans="1:9" x14ac:dyDescent="0.3">
      <c r="A181" t="s">
        <v>94</v>
      </c>
      <c r="B181">
        <v>1</v>
      </c>
      <c r="C181">
        <v>295361.53419158398</v>
      </c>
      <c r="D181">
        <v>295361.53419158398</v>
      </c>
      <c r="E181">
        <v>55.048714352179815</v>
      </c>
      <c r="F181" s="17">
        <v>2.3452428847868854E-8</v>
      </c>
    </row>
    <row r="182" spans="1:9" x14ac:dyDescent="0.3">
      <c r="A182" t="s">
        <v>95</v>
      </c>
      <c r="B182">
        <v>31</v>
      </c>
      <c r="C182">
        <v>166329.18075727116</v>
      </c>
      <c r="D182">
        <v>5365.4574437829406</v>
      </c>
    </row>
    <row r="183" spans="1:9" ht="15" thickBot="1" x14ac:dyDescent="0.35">
      <c r="A183" s="44" t="s">
        <v>96</v>
      </c>
      <c r="B183" s="44">
        <v>32</v>
      </c>
      <c r="C183" s="44">
        <v>461690.71494885511</v>
      </c>
      <c r="D183" s="44"/>
      <c r="E183" s="44"/>
      <c r="F183" s="44"/>
    </row>
    <row r="184" spans="1:9" ht="15" thickBot="1" x14ac:dyDescent="0.35"/>
    <row r="185" spans="1:9" x14ac:dyDescent="0.3">
      <c r="A185" s="45"/>
      <c r="B185" s="45" t="s">
        <v>103</v>
      </c>
      <c r="C185" s="45" t="s">
        <v>91</v>
      </c>
      <c r="D185" s="45" t="s">
        <v>104</v>
      </c>
      <c r="E185" s="45" t="s">
        <v>105</v>
      </c>
      <c r="F185" s="45" t="s">
        <v>106</v>
      </c>
      <c r="G185" s="45" t="s">
        <v>107</v>
      </c>
      <c r="H185" s="45" t="s">
        <v>108</v>
      </c>
      <c r="I185" s="45" t="s">
        <v>109</v>
      </c>
    </row>
    <row r="186" spans="1:9" x14ac:dyDescent="0.3">
      <c r="A186" t="s">
        <v>97</v>
      </c>
      <c r="B186">
        <v>-57.888124023337454</v>
      </c>
      <c r="C186">
        <v>25.67129448264453</v>
      </c>
      <c r="D186">
        <v>-2.2549748732956805</v>
      </c>
      <c r="E186">
        <v>3.1341580443942613E-2</v>
      </c>
      <c r="F186">
        <v>-110.24507430709289</v>
      </c>
      <c r="G186">
        <v>-5.5311737395820089</v>
      </c>
      <c r="H186">
        <v>-110.24507430709289</v>
      </c>
      <c r="I186">
        <v>-5.5311737395820089</v>
      </c>
    </row>
    <row r="187" spans="1:9" ht="15" thickBot="1" x14ac:dyDescent="0.35">
      <c r="A187" s="44" t="s">
        <v>61</v>
      </c>
      <c r="B187" s="44">
        <v>0.12130906118061398</v>
      </c>
      <c r="C187" s="44">
        <v>1.6350071319556406E-2</v>
      </c>
      <c r="D187" s="44">
        <v>7.4194820811280238</v>
      </c>
      <c r="E187" s="44">
        <v>2.3452428847868851E-8</v>
      </c>
      <c r="F187" s="44">
        <v>8.7962870874838422E-2</v>
      </c>
      <c r="G187" s="44">
        <v>0.15465525148638953</v>
      </c>
      <c r="H187" s="44">
        <v>8.7962870874838422E-2</v>
      </c>
      <c r="I187" s="44">
        <v>0.15465525148638953</v>
      </c>
    </row>
    <row r="190" spans="1:9" x14ac:dyDescent="0.3">
      <c r="A190" s="17" t="s">
        <v>110</v>
      </c>
    </row>
    <row r="191" spans="1:9" x14ac:dyDescent="0.3">
      <c r="A191" t="s">
        <v>111</v>
      </c>
    </row>
    <row r="192" spans="1:9" x14ac:dyDescent="0.3">
      <c r="A192" t="s">
        <v>148</v>
      </c>
    </row>
    <row r="195" spans="1:6" x14ac:dyDescent="0.3">
      <c r="A195" s="52" t="s">
        <v>119</v>
      </c>
    </row>
    <row r="197" spans="1:6" x14ac:dyDescent="0.3">
      <c r="A197" t="s">
        <v>86</v>
      </c>
    </row>
    <row r="198" spans="1:6" ht="15" thickBot="1" x14ac:dyDescent="0.35"/>
    <row r="199" spans="1:6" x14ac:dyDescent="0.3">
      <c r="A199" s="46" t="s">
        <v>87</v>
      </c>
      <c r="B199" s="46"/>
    </row>
    <row r="200" spans="1:6" x14ac:dyDescent="0.3">
      <c r="A200" t="s">
        <v>88</v>
      </c>
      <c r="B200">
        <v>0.83111369180948624</v>
      </c>
    </row>
    <row r="201" spans="1:6" x14ac:dyDescent="0.3">
      <c r="A201" t="s">
        <v>89</v>
      </c>
      <c r="B201" s="17">
        <v>0.69074996871319361</v>
      </c>
    </row>
    <row r="202" spans="1:6" x14ac:dyDescent="0.3">
      <c r="A202" t="s">
        <v>90</v>
      </c>
      <c r="B202">
        <v>0.67013329996073989</v>
      </c>
    </row>
    <row r="203" spans="1:6" x14ac:dyDescent="0.3">
      <c r="A203" t="s">
        <v>91</v>
      </c>
      <c r="B203">
        <v>68.987406590565854</v>
      </c>
    </row>
    <row r="204" spans="1:6" ht="15" thickBot="1" x14ac:dyDescent="0.35">
      <c r="A204" s="44" t="s">
        <v>92</v>
      </c>
      <c r="B204" s="44">
        <v>33</v>
      </c>
    </row>
    <row r="206" spans="1:6" ht="15" thickBot="1" x14ac:dyDescent="0.35">
      <c r="A206" t="s">
        <v>93</v>
      </c>
    </row>
    <row r="207" spans="1:6" x14ac:dyDescent="0.3">
      <c r="A207" s="45"/>
      <c r="B207" s="45" t="s">
        <v>98</v>
      </c>
      <c r="C207" s="45" t="s">
        <v>99</v>
      </c>
      <c r="D207" s="45" t="s">
        <v>100</v>
      </c>
      <c r="E207" s="45" t="s">
        <v>101</v>
      </c>
      <c r="F207" s="45" t="s">
        <v>102</v>
      </c>
    </row>
    <row r="208" spans="1:6" x14ac:dyDescent="0.3">
      <c r="A208" t="s">
        <v>94</v>
      </c>
      <c r="B208">
        <v>2</v>
      </c>
      <c r="C208">
        <v>318912.84690609365</v>
      </c>
      <c r="D208">
        <v>159456.42345304682</v>
      </c>
      <c r="E208">
        <v>33.504441333713615</v>
      </c>
      <c r="F208" s="17">
        <v>2.2628005914316163E-8</v>
      </c>
    </row>
    <row r="209" spans="1:9" x14ac:dyDescent="0.3">
      <c r="A209" t="s">
        <v>95</v>
      </c>
      <c r="B209">
        <v>30</v>
      </c>
      <c r="C209">
        <v>142777.86804276146</v>
      </c>
      <c r="D209">
        <v>4759.2622680920485</v>
      </c>
    </row>
    <row r="210" spans="1:9" ht="15" thickBot="1" x14ac:dyDescent="0.35">
      <c r="A210" s="44" t="s">
        <v>96</v>
      </c>
      <c r="B210" s="44">
        <v>32</v>
      </c>
      <c r="C210" s="44">
        <v>461690.71494885511</v>
      </c>
      <c r="D210" s="44"/>
      <c r="E210" s="44"/>
      <c r="F210" s="44"/>
    </row>
    <row r="211" spans="1:9" ht="15" thickBot="1" x14ac:dyDescent="0.35"/>
    <row r="212" spans="1:9" x14ac:dyDescent="0.3">
      <c r="A212" s="45"/>
      <c r="B212" s="45" t="s">
        <v>103</v>
      </c>
      <c r="C212" s="45" t="s">
        <v>91</v>
      </c>
      <c r="D212" s="45" t="s">
        <v>104</v>
      </c>
      <c r="E212" s="45" t="s">
        <v>105</v>
      </c>
      <c r="F212" s="45" t="s">
        <v>106</v>
      </c>
      <c r="G212" s="45" t="s">
        <v>107</v>
      </c>
      <c r="H212" s="45" t="s">
        <v>108</v>
      </c>
      <c r="I212" s="45" t="s">
        <v>109</v>
      </c>
    </row>
    <row r="213" spans="1:9" x14ac:dyDescent="0.3">
      <c r="A213" t="s">
        <v>97</v>
      </c>
      <c r="B213">
        <v>-108.79426950648161</v>
      </c>
      <c r="C213">
        <v>33.290206352286489</v>
      </c>
      <c r="D213">
        <v>-3.2680563272930638</v>
      </c>
      <c r="E213">
        <v>2.7158101551958309E-3</v>
      </c>
      <c r="F213">
        <v>-176.78194100434081</v>
      </c>
      <c r="G213">
        <v>-40.806598008622416</v>
      </c>
      <c r="H213">
        <v>-176.78194100434081</v>
      </c>
      <c r="I213">
        <v>-40.806598008622416</v>
      </c>
    </row>
    <row r="214" spans="1:9" x14ac:dyDescent="0.3">
      <c r="A214" t="s">
        <v>112</v>
      </c>
      <c r="B214">
        <v>7.6239222834188058E-3</v>
      </c>
      <c r="C214">
        <v>3.4272100292728211E-3</v>
      </c>
      <c r="D214">
        <v>2.2245273030542676</v>
      </c>
      <c r="E214" s="17">
        <v>3.3783229262573461E-2</v>
      </c>
      <c r="F214">
        <v>6.24625638675564E-4</v>
      </c>
      <c r="G214">
        <v>1.4623218928162048E-2</v>
      </c>
      <c r="H214">
        <v>6.24625638675564E-4</v>
      </c>
      <c r="I214">
        <v>1.4623218928162048E-2</v>
      </c>
    </row>
    <row r="215" spans="1:9" ht="15" thickBot="1" x14ac:dyDescent="0.35">
      <c r="A215" s="44" t="s">
        <v>61</v>
      </c>
      <c r="B215" s="44">
        <v>8.2169506652204016E-2</v>
      </c>
      <c r="C215" s="44">
        <v>2.3381410068201484E-2</v>
      </c>
      <c r="D215" s="44">
        <v>3.5143092915492651</v>
      </c>
      <c r="E215" s="58">
        <v>1.4217208895870059E-3</v>
      </c>
      <c r="F215" s="44">
        <v>3.441829688043168E-2</v>
      </c>
      <c r="G215" s="44">
        <v>0.12992071642397635</v>
      </c>
      <c r="H215" s="44">
        <v>3.441829688043168E-2</v>
      </c>
      <c r="I215" s="44">
        <v>0.12992071642397635</v>
      </c>
    </row>
    <row r="219" spans="1:9" x14ac:dyDescent="0.3">
      <c r="A219" t="s">
        <v>120</v>
      </c>
    </row>
    <row r="221" spans="1:9" x14ac:dyDescent="0.3">
      <c r="A221" s="52" t="s">
        <v>118</v>
      </c>
    </row>
    <row r="223" spans="1:9" x14ac:dyDescent="0.3">
      <c r="A223" t="s">
        <v>86</v>
      </c>
    </row>
    <row r="224" spans="1:9" ht="15" thickBot="1" x14ac:dyDescent="0.35"/>
    <row r="225" spans="1:9" x14ac:dyDescent="0.3">
      <c r="A225" s="46" t="s">
        <v>87</v>
      </c>
      <c r="B225" s="46"/>
    </row>
    <row r="226" spans="1:9" x14ac:dyDescent="0.3">
      <c r="A226" t="s">
        <v>88</v>
      </c>
      <c r="B226">
        <v>0.75062522418252842</v>
      </c>
    </row>
    <row r="227" spans="1:9" x14ac:dyDescent="0.3">
      <c r="A227" t="s">
        <v>89</v>
      </c>
      <c r="B227" s="17">
        <v>0.5634382271790711</v>
      </c>
    </row>
    <row r="228" spans="1:9" x14ac:dyDescent="0.3">
      <c r="A228" t="s">
        <v>90</v>
      </c>
      <c r="B228">
        <v>0.54935558934613793</v>
      </c>
    </row>
    <row r="229" spans="1:9" x14ac:dyDescent="0.3">
      <c r="A229" t="s">
        <v>91</v>
      </c>
      <c r="B229">
        <v>80.63388325916543</v>
      </c>
    </row>
    <row r="230" spans="1:9" ht="15" thickBot="1" x14ac:dyDescent="0.35">
      <c r="A230" s="44" t="s">
        <v>92</v>
      </c>
      <c r="B230" s="44">
        <v>33</v>
      </c>
    </row>
    <row r="232" spans="1:9" ht="15" thickBot="1" x14ac:dyDescent="0.35">
      <c r="A232" t="s">
        <v>93</v>
      </c>
    </row>
    <row r="233" spans="1:9" x14ac:dyDescent="0.3">
      <c r="A233" s="45"/>
      <c r="B233" s="45" t="s">
        <v>98</v>
      </c>
      <c r="C233" s="45" t="s">
        <v>99</v>
      </c>
      <c r="D233" s="45" t="s">
        <v>100</v>
      </c>
      <c r="E233" s="45" t="s">
        <v>101</v>
      </c>
      <c r="F233" s="45" t="s">
        <v>102</v>
      </c>
    </row>
    <row r="234" spans="1:9" x14ac:dyDescent="0.3">
      <c r="A234" t="s">
        <v>94</v>
      </c>
      <c r="B234">
        <v>1</v>
      </c>
      <c r="C234">
        <v>260134.19793582079</v>
      </c>
      <c r="D234">
        <v>260134.19793582079</v>
      </c>
      <c r="E234">
        <v>40.009423934870583</v>
      </c>
      <c r="F234" s="17">
        <v>4.8792518936144338E-7</v>
      </c>
    </row>
    <row r="235" spans="1:9" x14ac:dyDescent="0.3">
      <c r="A235" t="s">
        <v>95</v>
      </c>
      <c r="B235">
        <v>31</v>
      </c>
      <c r="C235">
        <v>201556.51701303432</v>
      </c>
      <c r="D235">
        <v>6501.8231294527195</v>
      </c>
    </row>
    <row r="236" spans="1:9" ht="15" thickBot="1" x14ac:dyDescent="0.35">
      <c r="A236" s="44" t="s">
        <v>96</v>
      </c>
      <c r="B236" s="44">
        <v>32</v>
      </c>
      <c r="C236" s="44">
        <v>461690.71494885511</v>
      </c>
      <c r="D236" s="44"/>
      <c r="E236" s="44"/>
      <c r="F236" s="44"/>
    </row>
    <row r="237" spans="1:9" ht="15" thickBot="1" x14ac:dyDescent="0.35"/>
    <row r="238" spans="1:9" x14ac:dyDescent="0.3">
      <c r="A238" s="45"/>
      <c r="B238" s="45" t="s">
        <v>103</v>
      </c>
      <c r="C238" s="45" t="s">
        <v>91</v>
      </c>
      <c r="D238" s="45" t="s">
        <v>104</v>
      </c>
      <c r="E238" s="45" t="s">
        <v>105</v>
      </c>
      <c r="F238" s="45" t="s">
        <v>106</v>
      </c>
      <c r="G238" s="45" t="s">
        <v>107</v>
      </c>
      <c r="H238" s="45" t="s">
        <v>108</v>
      </c>
      <c r="I238" s="45" t="s">
        <v>109</v>
      </c>
    </row>
    <row r="239" spans="1:9" x14ac:dyDescent="0.3">
      <c r="A239" t="s">
        <v>97</v>
      </c>
      <c r="B239">
        <v>-120.74375883157278</v>
      </c>
      <c r="C239">
        <v>38.706773341341112</v>
      </c>
      <c r="D239">
        <v>-3.1194477970761603</v>
      </c>
      <c r="E239">
        <v>3.8979480952848907E-3</v>
      </c>
      <c r="F239">
        <v>-199.68674352785601</v>
      </c>
      <c r="G239">
        <v>-41.800774135289544</v>
      </c>
      <c r="H239">
        <v>-199.68674352785601</v>
      </c>
      <c r="I239">
        <v>-41.800774135289544</v>
      </c>
    </row>
    <row r="240" spans="1:9" ht="15" thickBot="1" x14ac:dyDescent="0.35">
      <c r="A240" s="44" t="s">
        <v>112</v>
      </c>
      <c r="B240" s="44">
        <v>1.6687259521552509E-2</v>
      </c>
      <c r="C240" s="44">
        <v>2.6381766429634927E-3</v>
      </c>
      <c r="D240" s="44">
        <v>6.3253003039279161</v>
      </c>
      <c r="E240" s="44">
        <v>4.8792518936144158E-7</v>
      </c>
      <c r="F240" s="44">
        <v>1.1306662784259529E-2</v>
      </c>
      <c r="G240" s="44">
        <v>2.206785625884549E-2</v>
      </c>
      <c r="H240" s="44">
        <v>1.1306662784259529E-2</v>
      </c>
      <c r="I240" s="44">
        <v>2.206785625884549E-2</v>
      </c>
    </row>
    <row r="244" spans="1:17" x14ac:dyDescent="0.3">
      <c r="A244" s="60" t="s">
        <v>154</v>
      </c>
    </row>
    <row r="246" spans="1:17" x14ac:dyDescent="0.3">
      <c r="A246" s="67" t="s">
        <v>86</v>
      </c>
      <c r="B246" s="67"/>
      <c r="C246" s="67"/>
      <c r="D246" s="67"/>
      <c r="E246" s="67"/>
      <c r="F246" s="67"/>
      <c r="G246" s="67"/>
      <c r="H246" s="67"/>
      <c r="I246" s="67"/>
    </row>
    <row r="247" spans="1:17" ht="15" thickBot="1" x14ac:dyDescent="0.35">
      <c r="A247" s="67"/>
      <c r="B247" s="67"/>
      <c r="C247" s="67"/>
      <c r="D247" s="67"/>
      <c r="E247" s="67"/>
      <c r="F247" s="67"/>
      <c r="G247" s="67"/>
      <c r="H247" s="67"/>
      <c r="I247" s="67"/>
    </row>
    <row r="248" spans="1:17" x14ac:dyDescent="0.3">
      <c r="A248" s="68" t="s">
        <v>87</v>
      </c>
      <c r="B248" s="68"/>
      <c r="C248" s="67"/>
      <c r="D248" s="67"/>
      <c r="E248" s="67"/>
      <c r="F248" s="67"/>
      <c r="G248" s="67"/>
      <c r="H248" s="67"/>
      <c r="I248" s="67"/>
    </row>
    <row r="249" spans="1:17" x14ac:dyDescent="0.3">
      <c r="A249" s="67" t="s">
        <v>88</v>
      </c>
      <c r="B249" s="67">
        <v>0.86073601763633545</v>
      </c>
      <c r="C249" s="67"/>
      <c r="D249" s="81" t="s">
        <v>155</v>
      </c>
      <c r="E249" s="67"/>
      <c r="F249" s="67"/>
      <c r="G249" s="67"/>
      <c r="H249" s="67"/>
      <c r="I249" s="67"/>
    </row>
    <row r="250" spans="1:17" x14ac:dyDescent="0.3">
      <c r="A250" s="67" t="s">
        <v>89</v>
      </c>
      <c r="B250" s="69">
        <v>0.74086649205645794</v>
      </c>
      <c r="C250" s="67"/>
      <c r="D250" s="67" t="s">
        <v>156</v>
      </c>
      <c r="E250" s="67"/>
      <c r="F250" s="67"/>
      <c r="G250" s="67"/>
      <c r="H250" s="67"/>
      <c r="I250" s="67"/>
    </row>
    <row r="251" spans="1:17" x14ac:dyDescent="0.3">
      <c r="A251" s="67" t="s">
        <v>90</v>
      </c>
      <c r="B251" s="67">
        <v>0.71405957744160875</v>
      </c>
      <c r="C251" s="67"/>
      <c r="D251" s="67"/>
      <c r="E251" s="67"/>
      <c r="F251" s="67"/>
      <c r="G251" s="67"/>
      <c r="H251" s="67"/>
      <c r="I251" s="67"/>
    </row>
    <row r="252" spans="1:17" x14ac:dyDescent="0.3">
      <c r="A252" s="67" t="s">
        <v>91</v>
      </c>
      <c r="B252" s="67">
        <v>64.230064544320243</v>
      </c>
      <c r="C252" s="67"/>
      <c r="D252" s="67"/>
      <c r="E252" s="67"/>
      <c r="F252" s="67"/>
      <c r="G252" s="67"/>
      <c r="H252" s="67"/>
      <c r="I252" s="67"/>
    </row>
    <row r="253" spans="1:17" ht="15" thickBot="1" x14ac:dyDescent="0.35">
      <c r="A253" s="70" t="s">
        <v>92</v>
      </c>
      <c r="B253" s="70">
        <v>33</v>
      </c>
      <c r="C253" s="67"/>
      <c r="D253" s="67"/>
      <c r="E253" s="67"/>
      <c r="F253" s="67"/>
      <c r="G253" s="67"/>
      <c r="H253" s="67"/>
      <c r="I253" s="67"/>
      <c r="L253" s="61" t="s">
        <v>157</v>
      </c>
      <c r="Q253" t="s">
        <v>172</v>
      </c>
    </row>
    <row r="254" spans="1:17" x14ac:dyDescent="0.3">
      <c r="A254" s="67"/>
      <c r="B254" s="67"/>
      <c r="C254" s="67"/>
      <c r="D254" s="67"/>
      <c r="E254" s="67"/>
      <c r="F254" s="67"/>
      <c r="G254" s="67"/>
      <c r="H254" s="67"/>
      <c r="I254" s="67"/>
      <c r="L254" cm="1">
        <f t="array" ref="L254:O258">IFERROR(LINEST(F7:F39,G7:I39,TRUE,TRUE),0)</f>
        <v>31.730872316882333</v>
      </c>
      <c r="M254">
        <v>7.4316405210008735E-2</v>
      </c>
      <c r="N254">
        <v>1.9193903295822139E-2</v>
      </c>
      <c r="O254">
        <v>-391.45225540184333</v>
      </c>
    </row>
    <row r="255" spans="1:17" ht="15" thickBot="1" x14ac:dyDescent="0.35">
      <c r="A255" s="67" t="s">
        <v>93</v>
      </c>
      <c r="B255" s="67"/>
      <c r="C255" s="67"/>
      <c r="D255" s="67"/>
      <c r="E255" s="67"/>
      <c r="F255" s="67"/>
      <c r="G255" s="67"/>
      <c r="H255" s="67"/>
      <c r="I255" s="67"/>
      <c r="L255">
        <v>13.398442962704271</v>
      </c>
      <c r="M255">
        <v>2.202014583310417E-2</v>
      </c>
      <c r="N255">
        <v>5.8351797997464438E-3</v>
      </c>
      <c r="O255">
        <v>123.31186138448052</v>
      </c>
    </row>
    <row r="256" spans="1:17" x14ac:dyDescent="0.3">
      <c r="A256" s="71"/>
      <c r="B256" s="71" t="s">
        <v>98</v>
      </c>
      <c r="C256" s="71" t="s">
        <v>99</v>
      </c>
      <c r="D256" s="71" t="s">
        <v>100</v>
      </c>
      <c r="E256" s="71" t="s">
        <v>101</v>
      </c>
      <c r="F256" s="71" t="s">
        <v>102</v>
      </c>
      <c r="G256" s="67"/>
      <c r="H256" s="67"/>
      <c r="I256" s="67"/>
      <c r="L256">
        <v>0.74086649205645794</v>
      </c>
      <c r="M256">
        <v>64.230064544320243</v>
      </c>
      <c r="N256">
        <v>0</v>
      </c>
      <c r="O256">
        <v>0</v>
      </c>
    </row>
    <row r="257" spans="1:15" x14ac:dyDescent="0.3">
      <c r="A257" s="67" t="s">
        <v>94</v>
      </c>
      <c r="B257" s="67">
        <v>3</v>
      </c>
      <c r="C257" s="67">
        <v>342051.18039919634</v>
      </c>
      <c r="D257" s="67">
        <v>114017.06013306545</v>
      </c>
      <c r="E257" s="67">
        <v>27.637141487594736</v>
      </c>
      <c r="F257" s="69">
        <v>1.2019979601548683E-8</v>
      </c>
      <c r="G257" s="67"/>
      <c r="H257" s="67"/>
      <c r="I257" s="67"/>
      <c r="L257">
        <v>27.637141487594736</v>
      </c>
      <c r="M257">
        <v>29</v>
      </c>
      <c r="N257">
        <v>0</v>
      </c>
      <c r="O257">
        <v>0</v>
      </c>
    </row>
    <row r="258" spans="1:15" x14ac:dyDescent="0.3">
      <c r="A258" s="67" t="s">
        <v>95</v>
      </c>
      <c r="B258" s="67">
        <v>29</v>
      </c>
      <c r="C258" s="67">
        <v>119639.53454965875</v>
      </c>
      <c r="D258" s="67">
        <v>4125.5011913675435</v>
      </c>
      <c r="E258" s="67"/>
      <c r="F258" s="67"/>
      <c r="G258" s="67"/>
      <c r="H258" s="67"/>
      <c r="I258" s="67"/>
      <c r="L258">
        <v>342051.18039919634</v>
      </c>
      <c r="M258">
        <v>119639.53454965875</v>
      </c>
      <c r="N258">
        <v>0</v>
      </c>
      <c r="O258">
        <v>0</v>
      </c>
    </row>
    <row r="259" spans="1:15" ht="15" thickBot="1" x14ac:dyDescent="0.35">
      <c r="A259" s="70" t="s">
        <v>96</v>
      </c>
      <c r="B259" s="70">
        <v>32</v>
      </c>
      <c r="C259" s="70">
        <v>461690.71494885511</v>
      </c>
      <c r="D259" s="70"/>
      <c r="E259" s="70"/>
      <c r="F259" s="70"/>
      <c r="G259" s="67"/>
      <c r="H259" s="67"/>
      <c r="I259" s="67"/>
    </row>
    <row r="260" spans="1:15" ht="15" thickBot="1" x14ac:dyDescent="0.35">
      <c r="A260" s="67"/>
      <c r="B260" s="67"/>
      <c r="C260" s="67"/>
      <c r="D260" s="67"/>
      <c r="E260" s="67"/>
      <c r="F260" s="67"/>
      <c r="G260" s="67"/>
      <c r="H260" s="67"/>
      <c r="I260" s="67"/>
    </row>
    <row r="261" spans="1:15" x14ac:dyDescent="0.3">
      <c r="A261" s="71"/>
      <c r="B261" s="71" t="s">
        <v>103</v>
      </c>
      <c r="C261" s="71" t="s">
        <v>91</v>
      </c>
      <c r="D261" s="71" t="s">
        <v>104</v>
      </c>
      <c r="E261" s="71" t="s">
        <v>105</v>
      </c>
      <c r="F261" s="71" t="s">
        <v>106</v>
      </c>
      <c r="G261" s="71" t="s">
        <v>107</v>
      </c>
      <c r="H261" s="71" t="s">
        <v>108</v>
      </c>
      <c r="I261" s="71" t="s">
        <v>109</v>
      </c>
    </row>
    <row r="262" spans="1:15" x14ac:dyDescent="0.3">
      <c r="A262" s="67" t="s">
        <v>97</v>
      </c>
      <c r="B262" s="75">
        <v>-391.45225540184333</v>
      </c>
      <c r="C262" s="75">
        <v>123.31186138448052</v>
      </c>
      <c r="D262" s="75">
        <v>-3.174489874751901</v>
      </c>
      <c r="E262" s="75">
        <v>3.5415681462885834E-3</v>
      </c>
      <c r="F262" s="75">
        <v>-643.65332953194206</v>
      </c>
      <c r="G262" s="75">
        <v>-139.25118127174454</v>
      </c>
      <c r="H262" s="75">
        <v>-643.65332953194206</v>
      </c>
      <c r="I262" s="75">
        <v>-139.25118127174454</v>
      </c>
    </row>
    <row r="263" spans="1:15" x14ac:dyDescent="0.3">
      <c r="A263" s="67" t="s">
        <v>112</v>
      </c>
      <c r="B263" s="75">
        <v>1.9193903295822139E-2</v>
      </c>
      <c r="C263" s="75">
        <v>5.8351797997464438E-3</v>
      </c>
      <c r="D263" s="75">
        <v>3.2893422232946743</v>
      </c>
      <c r="E263" s="82">
        <v>2.6384670005177306E-3</v>
      </c>
      <c r="F263" s="75">
        <v>7.259620602206732E-3</v>
      </c>
      <c r="G263" s="75">
        <v>3.1128185989437548E-2</v>
      </c>
      <c r="H263" s="75">
        <v>7.259620602206732E-3</v>
      </c>
      <c r="I263" s="75">
        <v>3.1128185989437548E-2</v>
      </c>
    </row>
    <row r="264" spans="1:15" x14ac:dyDescent="0.3">
      <c r="A264" s="67" t="s">
        <v>61</v>
      </c>
      <c r="B264" s="75">
        <v>7.4316405210008735E-2</v>
      </c>
      <c r="C264" s="75">
        <v>2.202014583310417E-2</v>
      </c>
      <c r="D264" s="75">
        <v>3.3749279306899296</v>
      </c>
      <c r="E264" s="82">
        <v>2.1140534345457447E-3</v>
      </c>
      <c r="F264" s="75">
        <v>2.9280150228059125E-2</v>
      </c>
      <c r="G264" s="75">
        <v>0.11935266019195834</v>
      </c>
      <c r="H264" s="75">
        <v>2.9280150228059125E-2</v>
      </c>
      <c r="I264" s="75">
        <v>0.11935266019195834</v>
      </c>
    </row>
    <row r="265" spans="1:15" ht="15" thickBot="1" x14ac:dyDescent="0.35">
      <c r="A265" s="70" t="s">
        <v>153</v>
      </c>
      <c r="B265" s="79">
        <v>31.730872316882333</v>
      </c>
      <c r="C265" s="79">
        <v>13.398442962704271</v>
      </c>
      <c r="D265" s="79">
        <v>2.3682507292233859</v>
      </c>
      <c r="E265" s="83">
        <v>2.4753236815150816E-2</v>
      </c>
      <c r="F265" s="79">
        <v>4.3279796111352198</v>
      </c>
      <c r="G265" s="79">
        <v>59.133765022629447</v>
      </c>
      <c r="H265" s="79">
        <v>4.3279796111352198</v>
      </c>
      <c r="I265" s="79">
        <v>59.133765022629447</v>
      </c>
    </row>
    <row r="267" spans="1:15" x14ac:dyDescent="0.3">
      <c r="A267" s="17" t="s">
        <v>110</v>
      </c>
    </row>
    <row r="268" spans="1:15" x14ac:dyDescent="0.3">
      <c r="A268" t="s">
        <v>111</v>
      </c>
    </row>
    <row r="269" spans="1:15" x14ac:dyDescent="0.3">
      <c r="A269" t="s">
        <v>166</v>
      </c>
    </row>
    <row r="270" spans="1:15" x14ac:dyDescent="0.3">
      <c r="A270" t="s">
        <v>165</v>
      </c>
    </row>
  </sheetData>
  <conditionalFormatting sqref="L21:L26">
    <cfRule type="colorScale" priority="6">
      <colorScale>
        <cfvo type="min"/>
        <cfvo type="percentile" val="50"/>
        <cfvo type="max"/>
        <color rgb="FFF8696B"/>
        <color rgb="FFFFEB84"/>
        <color rgb="FF63BE7B"/>
      </colorScale>
    </cfRule>
  </conditionalFormatting>
  <conditionalFormatting sqref="L49:L54">
    <cfRule type="colorScale" priority="5">
      <colorScale>
        <cfvo type="min"/>
        <cfvo type="percentile" val="50"/>
        <cfvo type="max"/>
        <color rgb="FFF8696B"/>
        <color rgb="FFFFEB84"/>
        <color rgb="FF63BE7B"/>
      </colorScale>
    </cfRule>
  </conditionalFormatting>
  <conditionalFormatting sqref="P21:P26">
    <cfRule type="colorScale" priority="1">
      <colorScale>
        <cfvo type="min"/>
        <cfvo type="percentile" val="50"/>
        <cfvo type="max"/>
        <color rgb="FFF8696B"/>
        <color rgb="FFFFEB84"/>
        <color rgb="FF63BE7B"/>
      </colorScale>
    </cfRule>
  </conditionalFormatting>
  <conditionalFormatting sqref="P49:P54">
    <cfRule type="colorScale" priority="4">
      <colorScale>
        <cfvo type="min"/>
        <cfvo type="percentile" val="50"/>
        <cfvo type="max"/>
        <color rgb="FFF8696B"/>
        <color rgb="FFFFEB84"/>
        <color rgb="FF63BE7B"/>
      </colorScale>
    </cfRule>
  </conditionalFormatting>
  <conditionalFormatting sqref="Q21:Q26">
    <cfRule type="colorScale" priority="2">
      <colorScale>
        <cfvo type="min"/>
        <cfvo type="percentile" val="50"/>
        <cfvo type="max"/>
        <color rgb="FFF8696B"/>
        <color rgb="FFFFEB84"/>
        <color rgb="FF63BE7B"/>
      </colorScale>
    </cfRule>
  </conditionalFormatting>
  <conditionalFormatting sqref="Q49:Q54">
    <cfRule type="colorScale" priority="3">
      <colorScale>
        <cfvo type="min"/>
        <cfvo type="percentile" val="50"/>
        <cfvo type="max"/>
        <color rgb="FFF8696B"/>
        <color rgb="FFFFEB84"/>
        <color rgb="FF63BE7B"/>
      </colorScale>
    </cfRule>
  </conditionalFormatting>
  <hyperlinks>
    <hyperlink ref="A135" r:id="rId1" xr:uid="{9C531206-2A2F-47A8-9860-9B61C859BB93}"/>
    <hyperlink ref="A45" location="'USA no exclusion with interests'!A265" display="Objective 4: best result" xr:uid="{42EB3924-1731-4210-B1A4-5830AAB5C7DC}"/>
    <hyperlink ref="A44" location="'USA no exclusion with interests'!A158" display="Objective 3: best result" xr:uid="{0A15A753-777B-4A40-9ECB-D4004436E54A}"/>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3E24E-E31D-47D0-8DEC-631241EE44F8}">
  <sheetPr codeName="Sheet2"/>
  <dimension ref="A1:AB214"/>
  <sheetViews>
    <sheetView topLeftCell="A108" zoomScale="90" zoomScaleNormal="90" workbookViewId="0">
      <selection activeCell="E129" sqref="E129"/>
    </sheetView>
  </sheetViews>
  <sheetFormatPr defaultRowHeight="14.4" x14ac:dyDescent="0.3"/>
  <cols>
    <col min="1" max="1" width="8.6640625" customWidth="1"/>
    <col min="2" max="6" width="11.33203125" customWidth="1"/>
    <col min="13" max="13" width="20.21875" bestFit="1" customWidth="1"/>
  </cols>
  <sheetData>
    <row r="1" spans="1:28" s="24" customFormat="1" ht="57.6" x14ac:dyDescent="0.3">
      <c r="A1" s="21" t="s">
        <v>26</v>
      </c>
      <c r="B1" s="22" t="s">
        <v>125</v>
      </c>
      <c r="C1" s="23" t="s">
        <v>112</v>
      </c>
      <c r="D1" s="22" t="s">
        <v>28</v>
      </c>
      <c r="E1" s="23" t="s">
        <v>126</v>
      </c>
      <c r="F1" s="23" t="s">
        <v>112</v>
      </c>
      <c r="G1" s="23" t="s">
        <v>62</v>
      </c>
      <c r="H1" s="22" t="s">
        <v>123</v>
      </c>
      <c r="I1" s="23" t="s">
        <v>124</v>
      </c>
      <c r="J1" s="22" t="s">
        <v>121</v>
      </c>
      <c r="K1" s="23" t="s">
        <v>122</v>
      </c>
      <c r="AB1" s="23"/>
    </row>
    <row r="2" spans="1:28" x14ac:dyDescent="0.3">
      <c r="A2" s="1" t="s">
        <v>29</v>
      </c>
      <c r="B2" s="7">
        <f>H2-J2</f>
        <v>2188</v>
      </c>
      <c r="C2">
        <v>4338.9790000000003</v>
      </c>
      <c r="E2" s="18">
        <f>I2-K2</f>
        <v>301.34999999999997</v>
      </c>
      <c r="F2">
        <v>4338.9790000000003</v>
      </c>
      <c r="H2" s="7">
        <v>2309</v>
      </c>
      <c r="I2" s="18">
        <v>305.64</v>
      </c>
      <c r="J2" s="53">
        <v>121</v>
      </c>
      <c r="K2" s="54">
        <v>4.29</v>
      </c>
      <c r="L2" s="2"/>
    </row>
    <row r="3" spans="1:28" x14ac:dyDescent="0.3">
      <c r="A3" s="1" t="s">
        <v>30</v>
      </c>
      <c r="B3" s="7">
        <f t="shared" ref="B3:B39" si="0">H3-J3</f>
        <v>3299</v>
      </c>
      <c r="C3">
        <v>4579.6310000000003</v>
      </c>
      <c r="E3" s="18">
        <f t="shared" ref="E3:E39" si="1">I3-K3</f>
        <v>347.95000000000005</v>
      </c>
      <c r="F3">
        <v>4579.6310000000003</v>
      </c>
      <c r="H3" s="7">
        <v>3447</v>
      </c>
      <c r="I3" s="18">
        <v>353.54</v>
      </c>
      <c r="J3" s="53">
        <v>148</v>
      </c>
      <c r="K3" s="54">
        <v>5.59</v>
      </c>
      <c r="L3" s="2"/>
    </row>
    <row r="4" spans="1:28" x14ac:dyDescent="0.3">
      <c r="A4" s="1" t="s">
        <v>31</v>
      </c>
      <c r="B4" s="7">
        <f t="shared" si="0"/>
        <v>3490</v>
      </c>
      <c r="C4">
        <v>4855.2150000000001</v>
      </c>
      <c r="E4" s="18">
        <f t="shared" si="1"/>
        <v>364.11</v>
      </c>
      <c r="F4">
        <v>4855.2150000000001</v>
      </c>
      <c r="H4" s="7">
        <v>3708</v>
      </c>
      <c r="I4" s="18">
        <v>373.17</v>
      </c>
      <c r="J4" s="53">
        <v>218</v>
      </c>
      <c r="K4" s="54">
        <v>9.06</v>
      </c>
      <c r="L4" s="2"/>
    </row>
    <row r="5" spans="1:28" x14ac:dyDescent="0.3">
      <c r="A5" s="1" t="s">
        <v>32</v>
      </c>
      <c r="B5" s="7">
        <f t="shared" si="0"/>
        <v>4149</v>
      </c>
      <c r="C5">
        <v>5236.4380000000001</v>
      </c>
      <c r="E5" s="18">
        <f t="shared" si="1"/>
        <v>575.08999999999992</v>
      </c>
      <c r="F5">
        <v>5236.4380000000001</v>
      </c>
      <c r="H5" s="7">
        <v>4443</v>
      </c>
      <c r="I5" s="18">
        <v>586.04999999999995</v>
      </c>
      <c r="J5" s="53">
        <v>294</v>
      </c>
      <c r="K5" s="54">
        <v>10.96</v>
      </c>
      <c r="L5" s="2"/>
    </row>
    <row r="6" spans="1:28" x14ac:dyDescent="0.3">
      <c r="A6" s="1" t="s">
        <v>33</v>
      </c>
      <c r="B6" s="7">
        <f t="shared" si="0"/>
        <v>5385</v>
      </c>
      <c r="C6">
        <v>5641.58</v>
      </c>
      <c r="E6" s="18">
        <f t="shared" si="1"/>
        <v>432.92999999999995</v>
      </c>
      <c r="F6">
        <v>5641.58</v>
      </c>
      <c r="H6" s="7">
        <v>5840</v>
      </c>
      <c r="I6" s="18">
        <v>466.09</v>
      </c>
      <c r="J6" s="53">
        <v>455</v>
      </c>
      <c r="K6" s="54">
        <v>33.159999999999997</v>
      </c>
      <c r="L6" s="2"/>
    </row>
    <row r="7" spans="1:28" x14ac:dyDescent="0.3">
      <c r="A7" s="1" t="s">
        <v>34</v>
      </c>
      <c r="B7" s="7">
        <f t="shared" si="0"/>
        <v>5475</v>
      </c>
      <c r="C7">
        <v>5963.1440000000002</v>
      </c>
      <c r="D7">
        <v>3702</v>
      </c>
      <c r="E7" s="18">
        <f t="shared" si="1"/>
        <v>226.95</v>
      </c>
      <c r="F7">
        <v>5963.1440000000002</v>
      </c>
      <c r="G7">
        <v>7.0490099999999991</v>
      </c>
      <c r="H7" s="7">
        <v>5982</v>
      </c>
      <c r="I7" s="18">
        <v>254.16</v>
      </c>
      <c r="J7" s="53">
        <v>507</v>
      </c>
      <c r="K7" s="54">
        <v>27.21</v>
      </c>
      <c r="L7" s="2"/>
    </row>
    <row r="8" spans="1:28" x14ac:dyDescent="0.3">
      <c r="A8" s="1" t="s">
        <v>0</v>
      </c>
      <c r="B8" s="7">
        <f t="shared" si="0"/>
        <v>5057</v>
      </c>
      <c r="C8">
        <v>6158.1289999999999</v>
      </c>
      <c r="D8">
        <v>3234</v>
      </c>
      <c r="E8" s="18">
        <f t="shared" si="1"/>
        <v>161.75</v>
      </c>
      <c r="F8">
        <v>6158.1289999999999</v>
      </c>
      <c r="G8">
        <v>5.5712800000000007</v>
      </c>
      <c r="H8" s="7">
        <v>5702</v>
      </c>
      <c r="I8" s="18">
        <v>176.99</v>
      </c>
      <c r="J8" s="53">
        <v>645</v>
      </c>
      <c r="K8" s="54">
        <v>15.24</v>
      </c>
      <c r="L8" s="2"/>
    </row>
    <row r="9" spans="1:28" x14ac:dyDescent="0.3">
      <c r="A9" s="1" t="s">
        <v>1</v>
      </c>
      <c r="B9" s="7">
        <f t="shared" si="0"/>
        <v>5225</v>
      </c>
      <c r="C9">
        <v>6520.3270000000002</v>
      </c>
      <c r="D9">
        <v>3980</v>
      </c>
      <c r="E9" s="18">
        <f t="shared" si="1"/>
        <v>167.76</v>
      </c>
      <c r="F9">
        <v>6520.3270000000002</v>
      </c>
      <c r="G9">
        <v>10.863239999999999</v>
      </c>
      <c r="H9" s="7">
        <v>5915</v>
      </c>
      <c r="I9" s="18">
        <v>185.13</v>
      </c>
      <c r="J9" s="53">
        <v>690</v>
      </c>
      <c r="K9" s="54">
        <v>17.37</v>
      </c>
      <c r="L9" s="2"/>
    </row>
    <row r="10" spans="1:28" x14ac:dyDescent="0.3">
      <c r="A10" s="1" t="s">
        <v>2</v>
      </c>
      <c r="B10" s="7">
        <f t="shared" si="0"/>
        <v>5956</v>
      </c>
      <c r="C10">
        <v>6858.5590000000002</v>
      </c>
      <c r="D10">
        <v>3424</v>
      </c>
      <c r="E10" s="18">
        <f t="shared" si="1"/>
        <v>297.65000000000003</v>
      </c>
      <c r="F10">
        <v>6858.5590000000002</v>
      </c>
      <c r="G10">
        <v>9.0699000000000005</v>
      </c>
      <c r="H10" s="7">
        <v>6782</v>
      </c>
      <c r="I10" s="18">
        <v>317.61</v>
      </c>
      <c r="J10" s="43">
        <v>826</v>
      </c>
      <c r="K10" s="54">
        <v>19.96</v>
      </c>
      <c r="L10" s="2"/>
    </row>
    <row r="11" spans="1:28" x14ac:dyDescent="0.3">
      <c r="A11" s="1" t="s">
        <v>3</v>
      </c>
      <c r="B11" s="7">
        <f t="shared" si="0"/>
        <v>7106</v>
      </c>
      <c r="C11">
        <v>7287.2359999999999</v>
      </c>
      <c r="D11">
        <v>3526</v>
      </c>
      <c r="E11" s="18">
        <f t="shared" si="1"/>
        <v>389.28999999999996</v>
      </c>
      <c r="F11">
        <v>7287.2359999999999</v>
      </c>
      <c r="G11">
        <v>10.739229999999999</v>
      </c>
      <c r="H11" s="7">
        <v>8076</v>
      </c>
      <c r="I11" s="18">
        <v>414.7</v>
      </c>
      <c r="J11" s="43">
        <v>970</v>
      </c>
      <c r="K11" s="54">
        <v>25.41</v>
      </c>
      <c r="L11" s="2"/>
    </row>
    <row r="12" spans="1:28" x14ac:dyDescent="0.3">
      <c r="A12" s="1" t="s">
        <v>4</v>
      </c>
      <c r="B12" s="7">
        <f t="shared" si="0"/>
        <v>8138</v>
      </c>
      <c r="C12">
        <v>7639.7489999999998</v>
      </c>
      <c r="D12">
        <v>4748</v>
      </c>
      <c r="E12" s="18">
        <f t="shared" si="1"/>
        <v>598.58000000000004</v>
      </c>
      <c r="F12">
        <v>7639.7489999999998</v>
      </c>
      <c r="G12">
        <v>17.98612</v>
      </c>
      <c r="H12" s="7">
        <v>9368</v>
      </c>
      <c r="I12" s="18">
        <v>666.58</v>
      </c>
      <c r="J12" s="43">
        <v>1230</v>
      </c>
      <c r="K12" s="54">
        <v>68</v>
      </c>
      <c r="L12" s="2"/>
    </row>
    <row r="13" spans="1:28" x14ac:dyDescent="0.3">
      <c r="A13" s="1" t="s">
        <v>5</v>
      </c>
      <c r="B13" s="7">
        <f t="shared" si="0"/>
        <v>10246</v>
      </c>
      <c r="C13">
        <v>8073.1220000000003</v>
      </c>
      <c r="D13">
        <v>6664</v>
      </c>
      <c r="E13" s="18">
        <f t="shared" si="1"/>
        <v>691.24</v>
      </c>
      <c r="F13">
        <v>8073.1220000000003</v>
      </c>
      <c r="G13">
        <v>28.553999999999998</v>
      </c>
      <c r="H13" s="7">
        <v>11856</v>
      </c>
      <c r="I13" s="18">
        <v>750.39</v>
      </c>
      <c r="J13" s="43">
        <v>1610</v>
      </c>
      <c r="K13" s="54">
        <v>59.15</v>
      </c>
      <c r="L13" s="2"/>
    </row>
    <row r="14" spans="1:28" x14ac:dyDescent="0.3">
      <c r="A14" s="1" t="s">
        <v>6</v>
      </c>
      <c r="B14" s="7">
        <f t="shared" si="0"/>
        <v>11332</v>
      </c>
      <c r="C14">
        <v>8577.5544570000002</v>
      </c>
      <c r="D14">
        <v>8074</v>
      </c>
      <c r="E14" s="18">
        <f t="shared" si="1"/>
        <v>1017.9000000000001</v>
      </c>
      <c r="F14">
        <v>8577.5544570000002</v>
      </c>
      <c r="G14">
        <v>35.133039999999994</v>
      </c>
      <c r="H14" s="7">
        <v>13147</v>
      </c>
      <c r="I14" s="18">
        <v>1116.22</v>
      </c>
      <c r="J14" s="43">
        <v>1815</v>
      </c>
      <c r="K14" s="54">
        <v>98.32</v>
      </c>
      <c r="L14" s="2"/>
    </row>
    <row r="15" spans="1:28" x14ac:dyDescent="0.3">
      <c r="A15" s="1" t="s">
        <v>7</v>
      </c>
      <c r="B15" s="7">
        <f t="shared" si="0"/>
        <v>12460</v>
      </c>
      <c r="C15">
        <v>9062.8182020000004</v>
      </c>
      <c r="D15">
        <v>10140</v>
      </c>
      <c r="E15" s="18">
        <f t="shared" si="1"/>
        <v>1683.3700000000001</v>
      </c>
      <c r="F15">
        <v>9062.8182020000004</v>
      </c>
      <c r="G15">
        <v>54.406580000000005</v>
      </c>
      <c r="H15" s="7">
        <v>14780</v>
      </c>
      <c r="I15" s="18">
        <v>1816.41</v>
      </c>
      <c r="J15" s="43">
        <v>2320</v>
      </c>
      <c r="K15" s="54">
        <v>133.04</v>
      </c>
      <c r="L15" s="2"/>
    </row>
    <row r="16" spans="1:28" x14ac:dyDescent="0.3">
      <c r="A16" s="1" t="s">
        <v>8</v>
      </c>
      <c r="B16" s="7">
        <f t="shared" si="0"/>
        <v>11147</v>
      </c>
      <c r="C16">
        <v>9631.1744890000009</v>
      </c>
      <c r="D16">
        <v>12564</v>
      </c>
      <c r="E16" s="18">
        <f t="shared" si="1"/>
        <v>1973.3799999999999</v>
      </c>
      <c r="F16">
        <v>9631.1744890000009</v>
      </c>
      <c r="G16">
        <v>120.15497000000001</v>
      </c>
      <c r="H16" s="7">
        <v>13245</v>
      </c>
      <c r="I16" s="18">
        <v>2138.1799999999998</v>
      </c>
      <c r="J16" s="43">
        <v>2098</v>
      </c>
      <c r="K16" s="54">
        <v>164.8</v>
      </c>
      <c r="L16" s="2"/>
    </row>
    <row r="17" spans="1:18" x14ac:dyDescent="0.3">
      <c r="A17" s="1" t="s">
        <v>9</v>
      </c>
      <c r="B17" s="7">
        <f t="shared" si="0"/>
        <v>11659</v>
      </c>
      <c r="C17">
        <v>10250.947996999999</v>
      </c>
      <c r="D17">
        <v>17970</v>
      </c>
      <c r="E17" s="18">
        <f t="shared" si="1"/>
        <v>1815.73</v>
      </c>
      <c r="F17">
        <v>10250.947996999999</v>
      </c>
      <c r="G17">
        <v>228.72579999999999</v>
      </c>
      <c r="H17" s="7">
        <v>14114</v>
      </c>
      <c r="I17" s="18">
        <v>1965.81</v>
      </c>
      <c r="J17" s="43">
        <v>2455</v>
      </c>
      <c r="K17" s="54">
        <v>150.08000000000001</v>
      </c>
      <c r="L17" s="2"/>
    </row>
    <row r="18" spans="1:18" x14ac:dyDescent="0.3">
      <c r="A18" s="1" t="s">
        <v>10</v>
      </c>
      <c r="B18" s="7">
        <f t="shared" si="0"/>
        <v>8021</v>
      </c>
      <c r="C18">
        <v>10581.929774</v>
      </c>
      <c r="D18">
        <v>10954</v>
      </c>
      <c r="E18" s="18">
        <f t="shared" si="1"/>
        <v>895.03000000000009</v>
      </c>
      <c r="F18">
        <v>10581.929774</v>
      </c>
      <c r="G18">
        <v>90.101619999999997</v>
      </c>
      <c r="H18" s="7">
        <v>9652</v>
      </c>
      <c r="I18" s="18">
        <v>1010.58</v>
      </c>
      <c r="J18" s="43">
        <v>1631</v>
      </c>
      <c r="K18" s="54">
        <v>115.55</v>
      </c>
      <c r="L18" s="2"/>
    </row>
    <row r="19" spans="1:18" x14ac:dyDescent="0.3">
      <c r="A19" s="1" t="s">
        <v>11</v>
      </c>
      <c r="B19" s="7">
        <f t="shared" si="0"/>
        <v>7332</v>
      </c>
      <c r="C19">
        <v>10929.112955000001</v>
      </c>
      <c r="D19">
        <v>7712</v>
      </c>
      <c r="E19" s="18">
        <f t="shared" si="1"/>
        <v>459.51</v>
      </c>
      <c r="F19">
        <v>10929.112955000001</v>
      </c>
      <c r="G19">
        <v>52.858990000000006</v>
      </c>
      <c r="H19" s="7">
        <v>8571</v>
      </c>
      <c r="I19" s="18">
        <v>520.54</v>
      </c>
      <c r="J19" s="43">
        <v>1239</v>
      </c>
      <c r="K19" s="54">
        <v>61.03</v>
      </c>
      <c r="L19" s="2"/>
      <c r="M19" s="17" t="s">
        <v>131</v>
      </c>
    </row>
    <row r="20" spans="1:18" x14ac:dyDescent="0.3">
      <c r="A20" s="1" t="s">
        <v>12</v>
      </c>
      <c r="B20" s="7">
        <f t="shared" si="0"/>
        <v>7959</v>
      </c>
      <c r="C20">
        <v>11456.442041</v>
      </c>
      <c r="D20">
        <v>7468</v>
      </c>
      <c r="E20" s="18">
        <f t="shared" si="1"/>
        <v>582.78</v>
      </c>
      <c r="F20">
        <v>11456.442041</v>
      </c>
      <c r="G20">
        <v>46.812160000000006</v>
      </c>
      <c r="H20" s="7">
        <v>9272</v>
      </c>
      <c r="I20" s="18">
        <v>668.86</v>
      </c>
      <c r="J20" s="43">
        <v>1313</v>
      </c>
      <c r="K20" s="54">
        <v>86.08</v>
      </c>
      <c r="L20" s="2"/>
      <c r="R20" s="55" t="s">
        <v>135</v>
      </c>
    </row>
    <row r="21" spans="1:18" x14ac:dyDescent="0.3">
      <c r="A21" s="1" t="s">
        <v>13</v>
      </c>
      <c r="B21" s="7">
        <f t="shared" si="0"/>
        <v>9074</v>
      </c>
      <c r="C21">
        <v>12217.193198000001</v>
      </c>
      <c r="D21">
        <v>7934</v>
      </c>
      <c r="E21" s="18">
        <f t="shared" si="1"/>
        <v>892.56999999999994</v>
      </c>
      <c r="F21">
        <v>12217.193198000001</v>
      </c>
      <c r="G21">
        <v>54.176070000000003</v>
      </c>
      <c r="H21" s="7">
        <v>10744</v>
      </c>
      <c r="I21" s="18">
        <v>1006.42</v>
      </c>
      <c r="J21" s="43">
        <v>1670</v>
      </c>
      <c r="K21" s="54">
        <v>113.85</v>
      </c>
      <c r="L21" s="2"/>
      <c r="M21" s="11" t="s">
        <v>35</v>
      </c>
      <c r="N21" s="12">
        <f>CORREL(B7:B39,D7:D39)</f>
        <v>0.72818803579409741</v>
      </c>
      <c r="O21" t="str">
        <f>IF(N21&gt;0.7,"Strong Correlation",IF(N21&gt;0.3,"Moderate Correlation",IF(N21&gt;0,"Weak Correlation")))</f>
        <v>Strong Correlation</v>
      </c>
      <c r="R21" s="12">
        <f>CORREL(H7:H39,D7:D39)</f>
        <v>0.76388918964949359</v>
      </c>
    </row>
    <row r="22" spans="1:18" x14ac:dyDescent="0.3">
      <c r="A22" s="1" t="s">
        <v>14</v>
      </c>
      <c r="B22" s="7">
        <f t="shared" si="0"/>
        <v>9754</v>
      </c>
      <c r="C22">
        <v>13039.199193</v>
      </c>
      <c r="D22">
        <v>8114</v>
      </c>
      <c r="E22" s="18">
        <f t="shared" si="1"/>
        <v>1197.6199999999999</v>
      </c>
      <c r="F22">
        <v>13039.199193</v>
      </c>
      <c r="G22">
        <v>55.72522</v>
      </c>
      <c r="H22" s="7">
        <v>11436</v>
      </c>
      <c r="I22" s="18">
        <v>1342.1</v>
      </c>
      <c r="J22" s="43">
        <v>1682</v>
      </c>
      <c r="K22" s="54">
        <v>144.47999999999999</v>
      </c>
      <c r="L22" s="2"/>
      <c r="M22" s="11" t="s">
        <v>36</v>
      </c>
      <c r="N22" s="12">
        <f>CORREL(B6:B38,D7:D39)</f>
        <v>0.78114892188767215</v>
      </c>
      <c r="O22" t="str">
        <f t="shared" ref="O22:O26" si="2">IF(N22&gt;0.7,"Strong Correlation",IF(N22&gt;0.3,"Moderate Correlation",IF(N22&gt;0,"Weak Correlation")))</f>
        <v>Strong Correlation</v>
      </c>
      <c r="R22" s="12">
        <f>CORREL(H6:H38,D7:D39)</f>
        <v>0.80991412735989532</v>
      </c>
    </row>
    <row r="23" spans="1:18" x14ac:dyDescent="0.3">
      <c r="A23" s="1" t="s">
        <v>15</v>
      </c>
      <c r="B23" s="7">
        <f t="shared" si="0"/>
        <v>10977</v>
      </c>
      <c r="C23">
        <v>13815.586948</v>
      </c>
      <c r="D23">
        <v>9508</v>
      </c>
      <c r="E23" s="18">
        <f t="shared" si="1"/>
        <v>1573.1200000000001</v>
      </c>
      <c r="F23">
        <v>13815.586948</v>
      </c>
      <c r="G23">
        <v>65.590929999999986</v>
      </c>
      <c r="H23" s="7">
        <v>13019</v>
      </c>
      <c r="I23" s="18">
        <v>1843.89</v>
      </c>
      <c r="J23" s="43">
        <v>2042</v>
      </c>
      <c r="K23" s="54">
        <v>270.77</v>
      </c>
      <c r="L23" s="2"/>
      <c r="M23" s="13" t="s">
        <v>37</v>
      </c>
      <c r="N23" s="14">
        <f>CORREL(B5:B37,D7:D39)</f>
        <v>0.81215114624355456</v>
      </c>
      <c r="O23" t="str">
        <f t="shared" si="2"/>
        <v>Strong Correlation</v>
      </c>
      <c r="R23" s="14">
        <f>CORREL(H5:H37,D7:D39)</f>
        <v>0.83015764100666467</v>
      </c>
    </row>
    <row r="24" spans="1:18" x14ac:dyDescent="0.3">
      <c r="A24" s="1" t="s">
        <v>16</v>
      </c>
      <c r="B24" s="7">
        <f t="shared" si="0"/>
        <v>11650</v>
      </c>
      <c r="C24">
        <v>14474.226905</v>
      </c>
      <c r="D24">
        <v>10570</v>
      </c>
      <c r="E24" s="18">
        <f t="shared" si="1"/>
        <v>1650.4099999999999</v>
      </c>
      <c r="F24">
        <v>14474.226905</v>
      </c>
      <c r="G24">
        <v>73.861039999999988</v>
      </c>
      <c r="H24" s="7">
        <v>13999</v>
      </c>
      <c r="I24" s="18">
        <v>1967.06</v>
      </c>
      <c r="J24" s="43">
        <v>2349</v>
      </c>
      <c r="K24" s="54">
        <v>316.64999999999998</v>
      </c>
      <c r="L24" s="2"/>
      <c r="M24" s="11" t="s">
        <v>38</v>
      </c>
      <c r="N24" s="12">
        <f>CORREL(B4:B36,D7:D39)</f>
        <v>0.81184812751864899</v>
      </c>
      <c r="O24" t="str">
        <f t="shared" si="2"/>
        <v>Strong Correlation</v>
      </c>
      <c r="R24" s="12">
        <f>CORREL(H4:H36,D7:D39)</f>
        <v>0.81766927418032853</v>
      </c>
    </row>
    <row r="25" spans="1:18" x14ac:dyDescent="0.3">
      <c r="A25" s="1" t="s">
        <v>17</v>
      </c>
      <c r="B25" s="7">
        <f t="shared" si="0"/>
        <v>9713</v>
      </c>
      <c r="C25">
        <v>14769.857910999999</v>
      </c>
      <c r="D25">
        <v>11000</v>
      </c>
      <c r="E25" s="18">
        <f t="shared" si="1"/>
        <v>1075.71</v>
      </c>
      <c r="F25">
        <v>14769.857910999999</v>
      </c>
      <c r="G25">
        <v>73.783600000000007</v>
      </c>
      <c r="H25" s="7">
        <v>11731</v>
      </c>
      <c r="I25" s="18">
        <v>1215.0899999999999</v>
      </c>
      <c r="J25" s="43">
        <v>2018</v>
      </c>
      <c r="K25" s="54">
        <v>139.38</v>
      </c>
      <c r="L25" s="2"/>
      <c r="M25" s="11" t="s">
        <v>39</v>
      </c>
      <c r="N25" s="12">
        <f>CORREL(B3:B35,D7:D39)</f>
        <v>0.74355662424086366</v>
      </c>
      <c r="O25" t="str">
        <f t="shared" si="2"/>
        <v>Strong Correlation</v>
      </c>
      <c r="R25" s="12">
        <f>CORREL(H3:H35,D7:D39)</f>
        <v>0.74179265480694334</v>
      </c>
    </row>
    <row r="26" spans="1:18" x14ac:dyDescent="0.3">
      <c r="A26" s="1" t="s">
        <v>18</v>
      </c>
      <c r="B26" s="7">
        <f t="shared" si="0"/>
        <v>8027</v>
      </c>
      <c r="C26">
        <v>14478.064934</v>
      </c>
      <c r="D26">
        <v>8366</v>
      </c>
      <c r="E26" s="18">
        <f t="shared" si="1"/>
        <v>778.19</v>
      </c>
      <c r="F26">
        <v>14478.064934</v>
      </c>
      <c r="G26">
        <v>50.318580000000004</v>
      </c>
      <c r="H26" s="7">
        <v>9466</v>
      </c>
      <c r="I26" s="18">
        <v>877.61</v>
      </c>
      <c r="J26" s="43">
        <v>1439</v>
      </c>
      <c r="K26" s="54">
        <v>99.42</v>
      </c>
      <c r="L26" s="2"/>
      <c r="M26" s="11" t="s">
        <v>40</v>
      </c>
      <c r="N26" s="12">
        <f>CORREL(B2:B34,D7:D39)</f>
        <v>0.62759808834221231</v>
      </c>
      <c r="O26" t="str">
        <f t="shared" si="2"/>
        <v>Moderate Correlation</v>
      </c>
      <c r="R26" s="12">
        <f>CORREL(H2:H34,D7:D39)</f>
        <v>0.62459183535908758</v>
      </c>
    </row>
    <row r="27" spans="1:18" x14ac:dyDescent="0.3">
      <c r="A27" s="1" t="s">
        <v>19</v>
      </c>
      <c r="B27" s="7">
        <f t="shared" si="0"/>
        <v>8382</v>
      </c>
      <c r="C27">
        <v>15048.964443999999</v>
      </c>
      <c r="D27">
        <v>9790</v>
      </c>
      <c r="E27" s="18">
        <f t="shared" si="1"/>
        <v>848.43999999999994</v>
      </c>
      <c r="F27">
        <v>15048.964443999999</v>
      </c>
      <c r="G27">
        <v>62.470020000000005</v>
      </c>
      <c r="H27" s="7">
        <v>10191</v>
      </c>
      <c r="I27" s="18">
        <v>981.8</v>
      </c>
      <c r="J27" s="43">
        <v>1809</v>
      </c>
      <c r="K27" s="54">
        <v>133.36000000000001</v>
      </c>
      <c r="L27" s="2"/>
    </row>
    <row r="28" spans="1:18" x14ac:dyDescent="0.3">
      <c r="A28" s="1" t="s">
        <v>20</v>
      </c>
      <c r="B28" s="7">
        <f t="shared" si="0"/>
        <v>8691</v>
      </c>
      <c r="C28">
        <v>15599.728123000001</v>
      </c>
      <c r="D28">
        <v>10386</v>
      </c>
      <c r="E28" s="18">
        <f t="shared" si="1"/>
        <v>1104.3</v>
      </c>
      <c r="F28">
        <v>15599.728123000001</v>
      </c>
      <c r="G28">
        <v>72.937250000000006</v>
      </c>
      <c r="H28" s="7">
        <v>10536</v>
      </c>
      <c r="I28" s="18">
        <v>1247.04</v>
      </c>
      <c r="J28" s="43">
        <v>1845</v>
      </c>
      <c r="K28" s="54">
        <v>142.74</v>
      </c>
      <c r="L28" s="2"/>
    </row>
    <row r="29" spans="1:18" x14ac:dyDescent="0.3">
      <c r="A29" s="1" t="s">
        <v>21</v>
      </c>
      <c r="B29" s="7">
        <f t="shared" si="0"/>
        <v>8851</v>
      </c>
      <c r="C29">
        <v>16253.972229999999</v>
      </c>
      <c r="D29">
        <v>10374</v>
      </c>
      <c r="E29" s="18">
        <f t="shared" si="1"/>
        <v>817.93</v>
      </c>
      <c r="F29">
        <v>16253.972229999999</v>
      </c>
      <c r="G29">
        <v>64.048490000000001</v>
      </c>
      <c r="H29" s="7">
        <v>10629</v>
      </c>
      <c r="I29" s="18">
        <v>995.65</v>
      </c>
      <c r="J29" s="43">
        <v>1778</v>
      </c>
      <c r="K29" s="54">
        <v>177.72</v>
      </c>
      <c r="L29" s="2"/>
    </row>
    <row r="30" spans="1:18" x14ac:dyDescent="0.3">
      <c r="A30" s="1" t="s">
        <v>22</v>
      </c>
      <c r="B30" s="7">
        <f t="shared" si="0"/>
        <v>9216</v>
      </c>
      <c r="C30">
        <v>16843.190993</v>
      </c>
      <c r="D30">
        <v>11130</v>
      </c>
      <c r="E30" s="18">
        <f t="shared" si="1"/>
        <v>1086.53</v>
      </c>
      <c r="F30">
        <v>16843.190993</v>
      </c>
      <c r="G30">
        <v>67.828159999999997</v>
      </c>
      <c r="H30" s="7">
        <v>10877</v>
      </c>
      <c r="I30" s="18">
        <v>1214.79</v>
      </c>
      <c r="J30" s="43">
        <v>1661</v>
      </c>
      <c r="K30" s="54">
        <v>128.26</v>
      </c>
      <c r="L30" s="2"/>
    </row>
    <row r="31" spans="1:18" x14ac:dyDescent="0.3">
      <c r="A31" s="1" t="s">
        <v>23</v>
      </c>
      <c r="B31" s="7">
        <f t="shared" si="0"/>
        <v>10283</v>
      </c>
      <c r="C31">
        <v>17550.680174000001</v>
      </c>
      <c r="D31">
        <v>11628</v>
      </c>
      <c r="E31" s="18">
        <f t="shared" si="1"/>
        <v>1751.2000000000003</v>
      </c>
      <c r="F31">
        <v>17550.680174000001</v>
      </c>
      <c r="G31">
        <v>114.9438</v>
      </c>
      <c r="H31" s="7">
        <v>12283</v>
      </c>
      <c r="I31" s="18">
        <v>2153.8000000000002</v>
      </c>
      <c r="J31" s="43">
        <v>2000</v>
      </c>
      <c r="K31" s="54">
        <v>402.6</v>
      </c>
      <c r="L31" s="2"/>
    </row>
    <row r="32" spans="1:18" x14ac:dyDescent="0.3">
      <c r="A32" s="1" t="s">
        <v>24</v>
      </c>
      <c r="B32" s="7">
        <f t="shared" si="0"/>
        <v>10827</v>
      </c>
      <c r="C32">
        <v>18206.020741</v>
      </c>
      <c r="D32">
        <v>12004</v>
      </c>
      <c r="E32" s="18">
        <f t="shared" si="1"/>
        <v>2173.3999999999996</v>
      </c>
      <c r="F32">
        <v>18206.020741</v>
      </c>
      <c r="G32">
        <v>136.07142999999999</v>
      </c>
      <c r="H32" s="7">
        <v>12885</v>
      </c>
      <c r="I32" s="18">
        <v>2417.39</v>
      </c>
      <c r="J32" s="43">
        <v>2058</v>
      </c>
      <c r="K32" s="54">
        <v>243.99</v>
      </c>
      <c r="L32" s="2"/>
    </row>
    <row r="33" spans="1:18" x14ac:dyDescent="0.3">
      <c r="A33" s="9" t="s">
        <v>25</v>
      </c>
      <c r="B33" s="7">
        <f t="shared" si="0"/>
        <v>11510</v>
      </c>
      <c r="C33">
        <v>18695.110841999998</v>
      </c>
      <c r="D33">
        <v>10564</v>
      </c>
      <c r="E33" s="18">
        <f t="shared" si="1"/>
        <v>1602.99</v>
      </c>
      <c r="F33">
        <v>18695.110841999998</v>
      </c>
      <c r="G33">
        <v>110.56376000000002</v>
      </c>
      <c r="H33" s="7">
        <v>13430</v>
      </c>
      <c r="I33" s="18">
        <v>1784.77</v>
      </c>
      <c r="J33" s="43">
        <v>1920</v>
      </c>
      <c r="K33" s="54">
        <v>181.78</v>
      </c>
      <c r="L33" s="2"/>
    </row>
    <row r="34" spans="1:18" x14ac:dyDescent="0.3">
      <c r="A34" s="3">
        <v>2017</v>
      </c>
      <c r="B34" s="7">
        <f t="shared" si="0"/>
        <v>13530</v>
      </c>
      <c r="C34">
        <v>19477.336549</v>
      </c>
      <c r="D34">
        <v>10442</v>
      </c>
      <c r="E34" s="18">
        <f t="shared" si="1"/>
        <v>1395.3899999999999</v>
      </c>
      <c r="F34">
        <v>19477.336549</v>
      </c>
      <c r="G34">
        <v>152.18678</v>
      </c>
      <c r="H34" s="7">
        <v>15558</v>
      </c>
      <c r="I34" s="18">
        <v>1761.54</v>
      </c>
      <c r="J34" s="43">
        <v>2028</v>
      </c>
      <c r="K34" s="54">
        <v>366.15</v>
      </c>
      <c r="L34" s="2"/>
    </row>
    <row r="35" spans="1:18" x14ac:dyDescent="0.3">
      <c r="A35" s="3">
        <v>2018</v>
      </c>
      <c r="B35" s="7">
        <f t="shared" si="0"/>
        <v>18590</v>
      </c>
      <c r="C35">
        <v>20533.057312000001</v>
      </c>
      <c r="D35">
        <v>10856</v>
      </c>
      <c r="E35" s="18">
        <f t="shared" si="1"/>
        <v>2069.2006999999999</v>
      </c>
      <c r="F35">
        <v>20533.057312000001</v>
      </c>
      <c r="G35">
        <v>232.9607</v>
      </c>
      <c r="H35" s="10">
        <v>20764</v>
      </c>
      <c r="I35" s="19">
        <v>2431.4360999999999</v>
      </c>
      <c r="J35" s="43">
        <v>2174</v>
      </c>
      <c r="K35" s="25">
        <f>362235.4/1000</f>
        <v>362.23540000000003</v>
      </c>
      <c r="L35" s="2"/>
    </row>
    <row r="36" spans="1:18" x14ac:dyDescent="0.3">
      <c r="A36" s="3">
        <v>2019</v>
      </c>
      <c r="B36" s="7">
        <f t="shared" si="0"/>
        <v>19320</v>
      </c>
      <c r="C36">
        <v>21380.976118999999</v>
      </c>
      <c r="D36">
        <v>12064</v>
      </c>
      <c r="E36" s="18">
        <f t="shared" si="1"/>
        <v>1992.1842000000001</v>
      </c>
      <c r="F36">
        <v>21380.976118999999</v>
      </c>
      <c r="G36">
        <v>223.80271999999997</v>
      </c>
      <c r="H36" s="10">
        <v>21559</v>
      </c>
      <c r="I36" s="19">
        <v>2358.4553000000001</v>
      </c>
      <c r="J36" s="43">
        <v>2239</v>
      </c>
      <c r="K36" s="25">
        <f>366271.1/1000</f>
        <v>366.27109999999999</v>
      </c>
      <c r="L36" s="2"/>
    </row>
    <row r="37" spans="1:18" x14ac:dyDescent="0.3">
      <c r="A37" s="3">
        <v>2020</v>
      </c>
      <c r="B37" s="7">
        <f t="shared" si="0"/>
        <v>16520</v>
      </c>
      <c r="C37">
        <v>21060.473612999998</v>
      </c>
      <c r="D37">
        <v>12068</v>
      </c>
      <c r="E37" s="18">
        <f t="shared" si="1"/>
        <v>1515.3195699999997</v>
      </c>
      <c r="F37">
        <v>21060.473612999998</v>
      </c>
      <c r="G37">
        <v>272.61725000000001</v>
      </c>
      <c r="H37" s="10">
        <v>18422</v>
      </c>
      <c r="I37" s="19">
        <v>1896.6898699999997</v>
      </c>
      <c r="J37" s="43">
        <v>1902</v>
      </c>
      <c r="K37" s="25">
        <f>381370.3/1000</f>
        <v>381.37029999999999</v>
      </c>
      <c r="L37" s="2"/>
    </row>
    <row r="38" spans="1:18" x14ac:dyDescent="0.3">
      <c r="A38" s="3">
        <v>2021</v>
      </c>
      <c r="B38" s="7">
        <f t="shared" si="0"/>
        <v>22293</v>
      </c>
      <c r="C38">
        <v>23315.080559999999</v>
      </c>
      <c r="D38">
        <v>15936</v>
      </c>
      <c r="E38" s="18">
        <f t="shared" si="1"/>
        <v>2855.9072999999999</v>
      </c>
      <c r="F38">
        <v>23315.080559999999</v>
      </c>
      <c r="G38">
        <v>582.79790000000003</v>
      </c>
      <c r="H38" s="10">
        <v>25170</v>
      </c>
      <c r="I38" s="19">
        <v>3474.2368000000001</v>
      </c>
      <c r="J38" s="5">
        <v>2877</v>
      </c>
      <c r="K38" s="20">
        <f>618329.5/1000</f>
        <v>618.32950000000005</v>
      </c>
      <c r="L38" s="2"/>
    </row>
    <row r="39" spans="1:18" x14ac:dyDescent="0.3">
      <c r="A39" s="3">
        <v>2022</v>
      </c>
      <c r="B39" s="7">
        <f t="shared" si="0"/>
        <v>18792</v>
      </c>
      <c r="C39">
        <v>25462.7</v>
      </c>
      <c r="D39">
        <v>17368</v>
      </c>
      <c r="E39" s="18">
        <f t="shared" si="1"/>
        <v>1700.0023000000001</v>
      </c>
      <c r="F39">
        <v>25462.7</v>
      </c>
      <c r="G39">
        <v>360.23250000000002</v>
      </c>
      <c r="H39" s="5">
        <v>21274</v>
      </c>
      <c r="I39" s="20">
        <v>1997.9215000000002</v>
      </c>
      <c r="J39" s="5">
        <v>2482</v>
      </c>
      <c r="K39" s="20">
        <f>297919.2/1000</f>
        <v>297.91919999999999</v>
      </c>
      <c r="L39" s="2"/>
    </row>
    <row r="47" spans="1:18" x14ac:dyDescent="0.3">
      <c r="M47" s="17" t="s">
        <v>132</v>
      </c>
    </row>
    <row r="48" spans="1:18" x14ac:dyDescent="0.3">
      <c r="R48" s="55" t="s">
        <v>135</v>
      </c>
    </row>
    <row r="49" spans="1:18" x14ac:dyDescent="0.3">
      <c r="M49" s="13" t="s">
        <v>35</v>
      </c>
      <c r="N49" s="14">
        <f>CORREL(E7:E39,G7:G39)</f>
        <v>0.77191891831831472</v>
      </c>
      <c r="O49" t="str">
        <f>IF(N49&gt;0.7,"Strong Correlation",IF(N49&gt;0.3,"Moderate Correlation",IF(N49&gt;0,"Weak Correlation")))</f>
        <v>Strong Correlation</v>
      </c>
      <c r="R49" s="14">
        <f>CORREL(I7:I39,G7:G39)</f>
        <v>0.79983682844343085</v>
      </c>
    </row>
    <row r="50" spans="1:18" x14ac:dyDescent="0.3">
      <c r="M50" s="11" t="s">
        <v>36</v>
      </c>
      <c r="N50" s="15">
        <f>CORREL(E6:E38,G7:G39)</f>
        <v>0.66478606542457575</v>
      </c>
      <c r="O50" t="str">
        <f t="shared" ref="O50:O54" si="3">IF(N50&gt;0.7,"Strong Correlation",IF(N50&gt;0.3,"Moderate Correlation",IF(N50&gt;0,"Weak Correlation")))</f>
        <v>Moderate Correlation</v>
      </c>
      <c r="R50" s="15">
        <f>CORREL(I6:I38,G7:G39)</f>
        <v>0.69858995755137787</v>
      </c>
    </row>
    <row r="51" spans="1:18" x14ac:dyDescent="0.3">
      <c r="M51" s="11" t="s">
        <v>37</v>
      </c>
      <c r="N51" s="12">
        <f>CORREL(E5:E37,G7:G39)</f>
        <v>0.63361874867642043</v>
      </c>
      <c r="O51" t="str">
        <f t="shared" si="3"/>
        <v>Moderate Correlation</v>
      </c>
      <c r="R51" s="12">
        <f>CORREL(I5:I37,G7:G39)</f>
        <v>0.66243123007001936</v>
      </c>
    </row>
    <row r="52" spans="1:18" x14ac:dyDescent="0.3">
      <c r="M52" s="11" t="s">
        <v>38</v>
      </c>
      <c r="N52" s="12">
        <f>CORREL(E4:E36,G7:G39)</f>
        <v>0.62267753372805024</v>
      </c>
      <c r="O52" t="str">
        <f t="shared" si="3"/>
        <v>Moderate Correlation</v>
      </c>
      <c r="R52" s="12">
        <f>CORREL(I4:I36,G7:G39)</f>
        <v>0.6495921905128581</v>
      </c>
    </row>
    <row r="53" spans="1:18" x14ac:dyDescent="0.3">
      <c r="M53" s="11" t="s">
        <v>39</v>
      </c>
      <c r="N53" s="12">
        <f>CORREL(E3:E35,G7:G39)</f>
        <v>0.488944558462381</v>
      </c>
      <c r="O53" t="str">
        <f t="shared" si="3"/>
        <v>Moderate Correlation</v>
      </c>
      <c r="R53" s="12">
        <f>CORREL(I3:I35,G7:G39)</f>
        <v>0.5340406043415884</v>
      </c>
    </row>
    <row r="54" spans="1:18" x14ac:dyDescent="0.3">
      <c r="M54" s="11" t="s">
        <v>40</v>
      </c>
      <c r="N54" s="12">
        <f>CORREL(E2:E34,G7:G39)</f>
        <v>0.44311240112107231</v>
      </c>
      <c r="O54" t="str">
        <f t="shared" si="3"/>
        <v>Moderate Correlation</v>
      </c>
      <c r="R54" s="12">
        <f>CORREL(I2:I34,G7:G39)</f>
        <v>0.46679013795413304</v>
      </c>
    </row>
    <row r="61" spans="1:18" x14ac:dyDescent="0.3">
      <c r="A61" s="52" t="s">
        <v>136</v>
      </c>
    </row>
    <row r="63" spans="1:18" x14ac:dyDescent="0.3">
      <c r="A63" t="s">
        <v>86</v>
      </c>
    </row>
    <row r="64" spans="1:18" ht="15" thickBot="1" x14ac:dyDescent="0.35"/>
    <row r="65" spans="1:9" x14ac:dyDescent="0.3">
      <c r="A65" s="46" t="s">
        <v>87</v>
      </c>
      <c r="B65" s="46"/>
      <c r="C65" s="56"/>
    </row>
    <row r="66" spans="1:9" x14ac:dyDescent="0.3">
      <c r="A66" t="s">
        <v>88</v>
      </c>
      <c r="B66">
        <v>0.72818803579409763</v>
      </c>
      <c r="D66" s="55" t="s">
        <v>135</v>
      </c>
      <c r="F66" s="55" t="s">
        <v>141</v>
      </c>
    </row>
    <row r="67" spans="1:9" x14ac:dyDescent="0.3">
      <c r="A67" t="s">
        <v>89</v>
      </c>
      <c r="B67" s="17">
        <v>0.53025781547366602</v>
      </c>
      <c r="C67" s="17"/>
      <c r="D67">
        <f>'USA (regression without exclus)'!B67</f>
        <v>0.58352669406336022</v>
      </c>
      <c r="F67" t="s">
        <v>145</v>
      </c>
    </row>
    <row r="68" spans="1:9" x14ac:dyDescent="0.3">
      <c r="A68" t="s">
        <v>90</v>
      </c>
      <c r="B68">
        <v>0.51510484177926819</v>
      </c>
    </row>
    <row r="69" spans="1:9" x14ac:dyDescent="0.3">
      <c r="A69" t="s">
        <v>91</v>
      </c>
      <c r="B69">
        <v>2594.0348261512868</v>
      </c>
    </row>
    <row r="70" spans="1:9" ht="15" thickBot="1" x14ac:dyDescent="0.35">
      <c r="A70" s="44" t="s">
        <v>92</v>
      </c>
      <c r="B70" s="44">
        <v>33</v>
      </c>
    </row>
    <row r="72" spans="1:9" ht="15" thickBot="1" x14ac:dyDescent="0.35">
      <c r="A72" t="s">
        <v>93</v>
      </c>
    </row>
    <row r="73" spans="1:9" x14ac:dyDescent="0.3">
      <c r="A73" s="45"/>
      <c r="B73" s="45" t="s">
        <v>98</v>
      </c>
      <c r="C73" s="45" t="s">
        <v>99</v>
      </c>
      <c r="D73" s="45" t="s">
        <v>100</v>
      </c>
      <c r="E73" s="45" t="s">
        <v>101</v>
      </c>
      <c r="F73" s="45" t="s">
        <v>102</v>
      </c>
    </row>
    <row r="74" spans="1:9" x14ac:dyDescent="0.3">
      <c r="A74" t="s">
        <v>94</v>
      </c>
      <c r="B74">
        <v>1</v>
      </c>
      <c r="C74">
        <v>235472835.66941497</v>
      </c>
      <c r="D74">
        <v>235472835.66941497</v>
      </c>
      <c r="E74">
        <v>34.993647198747865</v>
      </c>
      <c r="F74" s="17">
        <v>1.5607518478723693E-6</v>
      </c>
    </row>
    <row r="75" spans="1:9" x14ac:dyDescent="0.3">
      <c r="A75" t="s">
        <v>95</v>
      </c>
      <c r="B75">
        <v>31</v>
      </c>
      <c r="C75">
        <v>208599517.05785784</v>
      </c>
      <c r="D75">
        <v>6729016.6792857368</v>
      </c>
    </row>
    <row r="76" spans="1:9" ht="15" thickBot="1" x14ac:dyDescent="0.35">
      <c r="A76" s="44" t="s">
        <v>96</v>
      </c>
      <c r="B76" s="44">
        <v>32</v>
      </c>
      <c r="C76" s="44">
        <v>444072352.72727281</v>
      </c>
      <c r="D76" s="44"/>
      <c r="E76" s="44"/>
      <c r="F76" s="44"/>
    </row>
    <row r="77" spans="1:9" ht="15" thickBot="1" x14ac:dyDescent="0.35"/>
    <row r="78" spans="1:9" x14ac:dyDescent="0.3">
      <c r="A78" s="45"/>
      <c r="B78" s="45" t="s">
        <v>103</v>
      </c>
      <c r="C78" s="45" t="s">
        <v>91</v>
      </c>
      <c r="D78" s="45" t="s">
        <v>104</v>
      </c>
      <c r="E78" s="45" t="s">
        <v>105</v>
      </c>
      <c r="F78" s="45" t="s">
        <v>106</v>
      </c>
      <c r="G78" s="45" t="s">
        <v>107</v>
      </c>
      <c r="H78" s="45" t="s">
        <v>108</v>
      </c>
      <c r="I78" s="45" t="s">
        <v>109</v>
      </c>
    </row>
    <row r="79" spans="1:9" x14ac:dyDescent="0.3">
      <c r="A79" t="s">
        <v>97</v>
      </c>
      <c r="B79">
        <v>2638.2544976002819</v>
      </c>
      <c r="C79">
        <v>1248.3865419168164</v>
      </c>
      <c r="D79">
        <v>2.1133314154039287</v>
      </c>
      <c r="E79">
        <v>4.2722128375265088E-2</v>
      </c>
      <c r="F79">
        <v>92.153359060621369</v>
      </c>
      <c r="G79">
        <v>5184.3556361399424</v>
      </c>
      <c r="H79">
        <v>92.153359060621369</v>
      </c>
      <c r="I79">
        <v>5184.3556361399424</v>
      </c>
    </row>
    <row r="80" spans="1:9" ht="15" thickBot="1" x14ac:dyDescent="0.35">
      <c r="A80" s="44" t="s">
        <v>125</v>
      </c>
      <c r="B80" s="44">
        <v>0.64341896667409781</v>
      </c>
      <c r="C80" s="44">
        <v>0.10876752702066114</v>
      </c>
      <c r="D80" s="44">
        <v>5.915542849033204</v>
      </c>
      <c r="E80" s="44">
        <v>1.5607518478723638E-6</v>
      </c>
      <c r="F80" s="44">
        <v>0.42158613278417478</v>
      </c>
      <c r="G80" s="44">
        <v>0.86525180056402085</v>
      </c>
      <c r="H80" s="44">
        <v>0.42158613278417478</v>
      </c>
      <c r="I80" s="44">
        <v>0.86525180056402085</v>
      </c>
    </row>
    <row r="83" spans="1:6" x14ac:dyDescent="0.3">
      <c r="A83" s="52" t="s">
        <v>116</v>
      </c>
    </row>
    <row r="85" spans="1:6" x14ac:dyDescent="0.3">
      <c r="A85" t="s">
        <v>86</v>
      </c>
    </row>
    <row r="86" spans="1:6" ht="15" thickBot="1" x14ac:dyDescent="0.35"/>
    <row r="87" spans="1:6" x14ac:dyDescent="0.3">
      <c r="A87" s="46" t="s">
        <v>87</v>
      </c>
      <c r="B87" s="46"/>
    </row>
    <row r="88" spans="1:6" x14ac:dyDescent="0.3">
      <c r="A88" t="s">
        <v>88</v>
      </c>
      <c r="B88">
        <v>0.81215114624355489</v>
      </c>
      <c r="D88" s="55" t="s">
        <v>135</v>
      </c>
      <c r="F88" s="55" t="s">
        <v>141</v>
      </c>
    </row>
    <row r="89" spans="1:6" x14ac:dyDescent="0.3">
      <c r="A89" t="s">
        <v>89</v>
      </c>
      <c r="B89" s="17">
        <v>0.65958948434472009</v>
      </c>
      <c r="D89">
        <f>'USA (regression without exclus)'!B89</f>
        <v>0.68916170892175033</v>
      </c>
      <c r="F89" t="s">
        <v>143</v>
      </c>
    </row>
    <row r="90" spans="1:6" x14ac:dyDescent="0.3">
      <c r="A90" t="s">
        <v>90</v>
      </c>
      <c r="B90">
        <v>0.64860849996874337</v>
      </c>
    </row>
    <row r="91" spans="1:6" x14ac:dyDescent="0.3">
      <c r="A91" t="s">
        <v>91</v>
      </c>
      <c r="B91">
        <v>2208.2462650486764</v>
      </c>
    </row>
    <row r="92" spans="1:6" ht="15" thickBot="1" x14ac:dyDescent="0.35">
      <c r="A92" s="44" t="s">
        <v>92</v>
      </c>
      <c r="B92" s="44">
        <v>33</v>
      </c>
    </row>
    <row r="94" spans="1:6" ht="15" thickBot="1" x14ac:dyDescent="0.35">
      <c r="A94" t="s">
        <v>93</v>
      </c>
    </row>
    <row r="95" spans="1:6" x14ac:dyDescent="0.3">
      <c r="A95" s="45"/>
      <c r="B95" s="45" t="s">
        <v>98</v>
      </c>
      <c r="C95" s="45" t="s">
        <v>99</v>
      </c>
      <c r="D95" s="45" t="s">
        <v>100</v>
      </c>
      <c r="E95" s="45" t="s">
        <v>101</v>
      </c>
      <c r="F95" s="45" t="s">
        <v>102</v>
      </c>
    </row>
    <row r="96" spans="1:6" x14ac:dyDescent="0.3">
      <c r="A96" t="s">
        <v>94</v>
      </c>
      <c r="B96">
        <v>1</v>
      </c>
      <c r="C96">
        <v>292905454.14712852</v>
      </c>
      <c r="D96">
        <v>292905454.14712852</v>
      </c>
      <c r="E96">
        <v>60.066516967978913</v>
      </c>
      <c r="F96" s="17">
        <v>9.6074139152943239E-9</v>
      </c>
    </row>
    <row r="97" spans="1:9" x14ac:dyDescent="0.3">
      <c r="A97" t="s">
        <v>95</v>
      </c>
      <c r="B97">
        <v>31</v>
      </c>
      <c r="C97">
        <v>151166898.58014429</v>
      </c>
      <c r="D97">
        <v>4876351.5671014283</v>
      </c>
    </row>
    <row r="98" spans="1:9" ht="15" thickBot="1" x14ac:dyDescent="0.35">
      <c r="A98" s="44" t="s">
        <v>96</v>
      </c>
      <c r="B98" s="44">
        <v>32</v>
      </c>
      <c r="C98" s="44">
        <v>444072352.72727281</v>
      </c>
      <c r="D98" s="44"/>
      <c r="E98" s="44"/>
      <c r="F98" s="44"/>
    </row>
    <row r="99" spans="1:9" ht="15" thickBot="1" x14ac:dyDescent="0.35"/>
    <row r="100" spans="1:9" x14ac:dyDescent="0.3">
      <c r="A100" s="45"/>
      <c r="B100" s="45" t="s">
        <v>103</v>
      </c>
      <c r="C100" s="45" t="s">
        <v>91</v>
      </c>
      <c r="D100" s="45" t="s">
        <v>104</v>
      </c>
      <c r="E100" s="45" t="s">
        <v>105</v>
      </c>
      <c r="F100" s="45" t="s">
        <v>106</v>
      </c>
      <c r="G100" s="45" t="s">
        <v>107</v>
      </c>
      <c r="H100" s="45" t="s">
        <v>108</v>
      </c>
      <c r="I100" s="45" t="s">
        <v>109</v>
      </c>
    </row>
    <row r="101" spans="1:9" x14ac:dyDescent="0.3">
      <c r="A101" t="s">
        <v>97</v>
      </c>
      <c r="B101">
        <v>1286.3441129396779</v>
      </c>
      <c r="C101">
        <v>1130.1545755762668</v>
      </c>
      <c r="D101">
        <v>1.1382019245321109</v>
      </c>
      <c r="E101">
        <v>0.26375652463397276</v>
      </c>
      <c r="F101">
        <v>-1018.6213404545438</v>
      </c>
      <c r="G101">
        <v>3591.3095663338995</v>
      </c>
      <c r="H101">
        <v>-1018.6213404545438</v>
      </c>
      <c r="I101">
        <v>3591.3095663338995</v>
      </c>
    </row>
    <row r="102" spans="1:9" ht="15" thickBot="1" x14ac:dyDescent="0.35">
      <c r="A102" s="44" t="s">
        <v>125</v>
      </c>
      <c r="B102" s="44">
        <v>0.84528844911087331</v>
      </c>
      <c r="C102" s="44">
        <v>0.10906583021515895</v>
      </c>
      <c r="D102" s="44">
        <v>7.7502591548914603</v>
      </c>
      <c r="E102" s="44">
        <v>9.6074139152943917E-9</v>
      </c>
      <c r="F102" s="44">
        <v>0.62284722184466901</v>
      </c>
      <c r="G102" s="44">
        <v>1.0677296763770776</v>
      </c>
      <c r="H102" s="44">
        <v>0.62284722184466901</v>
      </c>
      <c r="I102" s="44">
        <v>1.0677296763770776</v>
      </c>
    </row>
    <row r="104" spans="1:9" x14ac:dyDescent="0.3">
      <c r="A104" s="17" t="s">
        <v>110</v>
      </c>
    </row>
    <row r="105" spans="1:9" x14ac:dyDescent="0.3">
      <c r="A105" t="s">
        <v>111</v>
      </c>
    </row>
    <row r="106" spans="1:9" x14ac:dyDescent="0.3">
      <c r="A106" t="s">
        <v>139</v>
      </c>
    </row>
    <row r="107" spans="1:9" x14ac:dyDescent="0.3">
      <c r="A107" t="s">
        <v>150</v>
      </c>
    </row>
    <row r="109" spans="1:9" x14ac:dyDescent="0.3">
      <c r="A109" s="52" t="s">
        <v>130</v>
      </c>
    </row>
    <row r="111" spans="1:9" x14ac:dyDescent="0.3">
      <c r="A111" t="s">
        <v>86</v>
      </c>
    </row>
    <row r="112" spans="1:9" ht="15" thickBot="1" x14ac:dyDescent="0.35"/>
    <row r="113" spans="1:9" x14ac:dyDescent="0.3">
      <c r="A113" s="46" t="s">
        <v>87</v>
      </c>
      <c r="B113" s="46"/>
    </row>
    <row r="114" spans="1:9" x14ac:dyDescent="0.3">
      <c r="A114" t="s">
        <v>88</v>
      </c>
      <c r="B114">
        <v>0.8240480777628485</v>
      </c>
      <c r="D114" s="55" t="s">
        <v>135</v>
      </c>
      <c r="F114" s="55" t="s">
        <v>141</v>
      </c>
    </row>
    <row r="115" spans="1:9" x14ac:dyDescent="0.3">
      <c r="A115" t="s">
        <v>89</v>
      </c>
      <c r="B115" s="17">
        <v>0.67905523446464566</v>
      </c>
      <c r="D115">
        <f>'USA (regression without exclus)'!B114</f>
        <v>0.70033195219259403</v>
      </c>
      <c r="F115" t="s">
        <v>147</v>
      </c>
    </row>
    <row r="116" spans="1:9" x14ac:dyDescent="0.3">
      <c r="A116" t="s">
        <v>90</v>
      </c>
      <c r="B116">
        <v>0.65765891676228871</v>
      </c>
    </row>
    <row r="117" spans="1:9" x14ac:dyDescent="0.3">
      <c r="A117" t="s">
        <v>91</v>
      </c>
      <c r="B117">
        <v>2179.6230341260675</v>
      </c>
    </row>
    <row r="118" spans="1:9" ht="15" thickBot="1" x14ac:dyDescent="0.35">
      <c r="A118" s="44" t="s">
        <v>92</v>
      </c>
      <c r="B118" s="44">
        <v>33</v>
      </c>
    </row>
    <row r="120" spans="1:9" ht="15" thickBot="1" x14ac:dyDescent="0.35">
      <c r="A120" t="s">
        <v>93</v>
      </c>
    </row>
    <row r="121" spans="1:9" x14ac:dyDescent="0.3">
      <c r="A121" s="45"/>
      <c r="B121" s="45" t="s">
        <v>98</v>
      </c>
      <c r="C121" s="45" t="s">
        <v>99</v>
      </c>
      <c r="D121" s="45" t="s">
        <v>100</v>
      </c>
      <c r="E121" s="45" t="s">
        <v>101</v>
      </c>
      <c r="F121" s="45" t="s">
        <v>102</v>
      </c>
    </row>
    <row r="122" spans="1:9" x14ac:dyDescent="0.3">
      <c r="A122" t="s">
        <v>94</v>
      </c>
      <c r="B122">
        <v>2</v>
      </c>
      <c r="C122">
        <v>301549655.60048509</v>
      </c>
      <c r="D122">
        <v>150774827.80024254</v>
      </c>
      <c r="E122">
        <v>31.73701399983619</v>
      </c>
      <c r="F122" s="17">
        <v>3.9487028569469763E-8</v>
      </c>
    </row>
    <row r="123" spans="1:9" x14ac:dyDescent="0.3">
      <c r="A123" t="s">
        <v>95</v>
      </c>
      <c r="B123">
        <v>30</v>
      </c>
      <c r="C123">
        <v>142522697.12678775</v>
      </c>
      <c r="D123">
        <v>4750756.5708929254</v>
      </c>
    </row>
    <row r="124" spans="1:9" ht="15" thickBot="1" x14ac:dyDescent="0.35">
      <c r="A124" s="44" t="s">
        <v>96</v>
      </c>
      <c r="B124" s="44">
        <v>32</v>
      </c>
      <c r="C124" s="44">
        <v>444072352.72727287</v>
      </c>
      <c r="D124" s="44"/>
      <c r="E124" s="44"/>
      <c r="F124" s="44"/>
    </row>
    <row r="125" spans="1:9" ht="15" thickBot="1" x14ac:dyDescent="0.35"/>
    <row r="126" spans="1:9" x14ac:dyDescent="0.3">
      <c r="A126" s="45"/>
      <c r="B126" s="45" t="s">
        <v>103</v>
      </c>
      <c r="C126" s="45" t="s">
        <v>91</v>
      </c>
      <c r="D126" s="45" t="s">
        <v>104</v>
      </c>
      <c r="E126" s="45" t="s">
        <v>105</v>
      </c>
      <c r="F126" s="45" t="s">
        <v>106</v>
      </c>
      <c r="G126" s="45" t="s">
        <v>107</v>
      </c>
      <c r="H126" s="45" t="s">
        <v>108</v>
      </c>
      <c r="I126" s="45" t="s">
        <v>109</v>
      </c>
    </row>
    <row r="127" spans="1:9" x14ac:dyDescent="0.3">
      <c r="A127" t="s">
        <v>97</v>
      </c>
      <c r="B127">
        <v>923.64983715593598</v>
      </c>
      <c r="C127">
        <v>1147.4534631573947</v>
      </c>
      <c r="D127">
        <v>0.80495625035142726</v>
      </c>
      <c r="E127">
        <v>0.42717874145625512</v>
      </c>
      <c r="F127">
        <v>-1419.7627655378783</v>
      </c>
      <c r="G127">
        <v>3267.0624398497503</v>
      </c>
      <c r="H127">
        <v>-1419.7627655378783</v>
      </c>
      <c r="I127">
        <v>3267.0624398497503</v>
      </c>
    </row>
    <row r="128" spans="1:9" x14ac:dyDescent="0.3">
      <c r="A128" t="s">
        <v>125</v>
      </c>
      <c r="B128">
        <v>0.67789821805787787</v>
      </c>
      <c r="C128">
        <v>0.16428078940422897</v>
      </c>
      <c r="D128">
        <v>4.1264606806206841</v>
      </c>
      <c r="E128">
        <v>2.6944324134328755E-4</v>
      </c>
      <c r="F128">
        <v>0.34239208675819682</v>
      </c>
      <c r="G128">
        <v>1.0134043493575589</v>
      </c>
      <c r="H128">
        <v>0.34239208675819682</v>
      </c>
      <c r="I128">
        <v>1.0134043493575589</v>
      </c>
    </row>
    <row r="129" spans="1:9" ht="15" thickBot="1" x14ac:dyDescent="0.35">
      <c r="A129" s="44" t="s">
        <v>112</v>
      </c>
      <c r="B129" s="44">
        <v>0.15919030620468994</v>
      </c>
      <c r="C129" s="44">
        <v>0.11801455338515326</v>
      </c>
      <c r="D129" s="44">
        <v>1.3489040261429042</v>
      </c>
      <c r="E129" s="57">
        <v>0.18746230495888827</v>
      </c>
      <c r="F129" s="44">
        <v>-8.1827565616500564E-2</v>
      </c>
      <c r="G129" s="44">
        <v>0.40020817802588043</v>
      </c>
      <c r="H129" s="44">
        <v>-8.1827565616500564E-2</v>
      </c>
      <c r="I129" s="44">
        <v>0.40020817802588043</v>
      </c>
    </row>
    <row r="131" spans="1:9" x14ac:dyDescent="0.3">
      <c r="A131" s="17" t="s">
        <v>110</v>
      </c>
    </row>
    <row r="132" spans="1:9" x14ac:dyDescent="0.3">
      <c r="A132" t="s">
        <v>140</v>
      </c>
    </row>
    <row r="133" spans="1:9" x14ac:dyDescent="0.3">
      <c r="A133" t="s">
        <v>129</v>
      </c>
    </row>
    <row r="141" spans="1:9" x14ac:dyDescent="0.3">
      <c r="A141" s="52" t="s">
        <v>117</v>
      </c>
    </row>
    <row r="143" spans="1:9" x14ac:dyDescent="0.3">
      <c r="A143" t="s">
        <v>86</v>
      </c>
    </row>
    <row r="144" spans="1:9" ht="15" thickBot="1" x14ac:dyDescent="0.35"/>
    <row r="145" spans="1:9" x14ac:dyDescent="0.3">
      <c r="A145" s="46" t="s">
        <v>87</v>
      </c>
      <c r="B145" s="46"/>
    </row>
    <row r="146" spans="1:9" x14ac:dyDescent="0.3">
      <c r="A146" t="s">
        <v>88</v>
      </c>
      <c r="B146">
        <v>0.77191891831831461</v>
      </c>
      <c r="D146" s="55" t="s">
        <v>135</v>
      </c>
      <c r="F146" s="55" t="s">
        <v>141</v>
      </c>
    </row>
    <row r="147" spans="1:9" x14ac:dyDescent="0.3">
      <c r="A147" t="s">
        <v>89</v>
      </c>
      <c r="B147" s="17">
        <v>0.59585881645771688</v>
      </c>
      <c r="D147">
        <f>'USA (regression without exclus)'!B147</f>
        <v>0.63973895213444643</v>
      </c>
      <c r="F147" t="s">
        <v>142</v>
      </c>
    </row>
    <row r="148" spans="1:9" x14ac:dyDescent="0.3">
      <c r="A148" t="s">
        <v>90</v>
      </c>
      <c r="B148">
        <v>0.5828220040853852</v>
      </c>
    </row>
    <row r="149" spans="1:9" x14ac:dyDescent="0.3">
      <c r="A149" t="s">
        <v>91</v>
      </c>
      <c r="B149">
        <v>77.582054786116032</v>
      </c>
    </row>
    <row r="150" spans="1:9" ht="15" thickBot="1" x14ac:dyDescent="0.35">
      <c r="A150" s="44" t="s">
        <v>92</v>
      </c>
      <c r="B150" s="44">
        <v>33</v>
      </c>
    </row>
    <row r="152" spans="1:9" ht="15" thickBot="1" x14ac:dyDescent="0.35">
      <c r="A152" t="s">
        <v>93</v>
      </c>
    </row>
    <row r="153" spans="1:9" x14ac:dyDescent="0.3">
      <c r="A153" s="45"/>
      <c r="B153" s="45" t="s">
        <v>98</v>
      </c>
      <c r="C153" s="45" t="s">
        <v>99</v>
      </c>
      <c r="D153" s="45" t="s">
        <v>100</v>
      </c>
      <c r="E153" s="45" t="s">
        <v>101</v>
      </c>
      <c r="F153" s="45" t="s">
        <v>102</v>
      </c>
    </row>
    <row r="154" spans="1:9" x14ac:dyDescent="0.3">
      <c r="A154" t="s">
        <v>94</v>
      </c>
      <c r="B154">
        <v>1</v>
      </c>
      <c r="C154">
        <v>275102.48297894193</v>
      </c>
      <c r="D154">
        <v>275102.48297894193</v>
      </c>
      <c r="E154">
        <v>45.705867311730273</v>
      </c>
      <c r="F154" s="17">
        <v>1.4385203780734581E-7</v>
      </c>
    </row>
    <row r="155" spans="1:9" x14ac:dyDescent="0.3">
      <c r="A155" t="s">
        <v>95</v>
      </c>
      <c r="B155">
        <v>31</v>
      </c>
      <c r="C155">
        <v>186588.23196991318</v>
      </c>
      <c r="D155">
        <v>6018.9752248359091</v>
      </c>
    </row>
    <row r="156" spans="1:9" ht="15" thickBot="1" x14ac:dyDescent="0.35">
      <c r="A156" s="44" t="s">
        <v>96</v>
      </c>
      <c r="B156" s="44">
        <v>32</v>
      </c>
      <c r="C156" s="44">
        <v>461690.71494885511</v>
      </c>
      <c r="D156" s="44"/>
      <c r="E156" s="44"/>
      <c r="F156" s="44"/>
    </row>
    <row r="157" spans="1:9" ht="15" thickBot="1" x14ac:dyDescent="0.35"/>
    <row r="158" spans="1:9" x14ac:dyDescent="0.3">
      <c r="A158" s="45"/>
      <c r="B158" s="45" t="s">
        <v>103</v>
      </c>
      <c r="C158" s="45" t="s">
        <v>91</v>
      </c>
      <c r="D158" s="45" t="s">
        <v>104</v>
      </c>
      <c r="E158" s="45" t="s">
        <v>105</v>
      </c>
      <c r="F158" s="45" t="s">
        <v>106</v>
      </c>
      <c r="G158" s="45" t="s">
        <v>107</v>
      </c>
      <c r="H158" s="45" t="s">
        <v>108</v>
      </c>
      <c r="I158" s="45" t="s">
        <v>109</v>
      </c>
    </row>
    <row r="159" spans="1:9" x14ac:dyDescent="0.3">
      <c r="A159" t="s">
        <v>97</v>
      </c>
      <c r="B159">
        <v>-56.7437620254682</v>
      </c>
      <c r="C159">
        <v>27.785701915458105</v>
      </c>
      <c r="D159">
        <v>-2.0421928586911013</v>
      </c>
      <c r="E159">
        <v>4.9717850537100809E-2</v>
      </c>
      <c r="F159">
        <v>-113.41307469960745</v>
      </c>
      <c r="G159">
        <v>-7.4449351328958357E-2</v>
      </c>
      <c r="H159">
        <v>-113.41307469960745</v>
      </c>
      <c r="I159">
        <v>-7.4449351328958357E-2</v>
      </c>
    </row>
    <row r="160" spans="1:9" ht="15" thickBot="1" x14ac:dyDescent="0.35">
      <c r="A160" s="44" t="s">
        <v>126</v>
      </c>
      <c r="B160" s="44">
        <v>0.13876283728232885</v>
      </c>
      <c r="C160" s="44">
        <v>2.052519037743707E-2</v>
      </c>
      <c r="D160" s="44">
        <v>6.7606114598999314</v>
      </c>
      <c r="E160" s="44">
        <v>1.4385203780734531E-7</v>
      </c>
      <c r="F160" s="44">
        <v>9.690143551769978E-2</v>
      </c>
      <c r="G160" s="44">
        <v>0.18062423904695793</v>
      </c>
      <c r="H160" s="44">
        <v>9.690143551769978E-2</v>
      </c>
      <c r="I160" s="44">
        <v>0.18062423904695793</v>
      </c>
    </row>
    <row r="163" spans="1:6" x14ac:dyDescent="0.3">
      <c r="A163" s="17" t="s">
        <v>110</v>
      </c>
    </row>
    <row r="164" spans="1:6" x14ac:dyDescent="0.3">
      <c r="A164" t="s">
        <v>111</v>
      </c>
    </row>
    <row r="165" spans="1:6" x14ac:dyDescent="0.3">
      <c r="A165" t="s">
        <v>138</v>
      </c>
    </row>
    <row r="166" spans="1:6" x14ac:dyDescent="0.3">
      <c r="A166" t="s">
        <v>149</v>
      </c>
    </row>
    <row r="168" spans="1:6" x14ac:dyDescent="0.3">
      <c r="A168" s="60" t="s">
        <v>119</v>
      </c>
    </row>
    <row r="170" spans="1:6" x14ac:dyDescent="0.3">
      <c r="A170" t="s">
        <v>86</v>
      </c>
    </row>
    <row r="171" spans="1:6" ht="15" thickBot="1" x14ac:dyDescent="0.35"/>
    <row r="172" spans="1:6" x14ac:dyDescent="0.3">
      <c r="A172" s="46" t="s">
        <v>87</v>
      </c>
      <c r="B172" s="46"/>
    </row>
    <row r="173" spans="1:6" x14ac:dyDescent="0.3">
      <c r="A173" t="s">
        <v>88</v>
      </c>
      <c r="B173">
        <v>0.82250116555901576</v>
      </c>
      <c r="D173" s="55" t="s">
        <v>135</v>
      </c>
      <c r="F173" s="55" t="s">
        <v>141</v>
      </c>
    </row>
    <row r="174" spans="1:6" x14ac:dyDescent="0.3">
      <c r="A174" t="s">
        <v>89</v>
      </c>
      <c r="B174" s="17">
        <v>0.67650816734593944</v>
      </c>
      <c r="D174">
        <f>'USA (regression without exclus)'!B174</f>
        <v>0.69074996871319361</v>
      </c>
      <c r="F174" t="s">
        <v>151</v>
      </c>
    </row>
    <row r="175" spans="1:6" x14ac:dyDescent="0.3">
      <c r="A175" t="s">
        <v>90</v>
      </c>
      <c r="B175">
        <v>0.65494204516900212</v>
      </c>
    </row>
    <row r="176" spans="1:6" x14ac:dyDescent="0.3">
      <c r="A176" t="s">
        <v>91</v>
      </c>
      <c r="B176">
        <v>70.558055410224341</v>
      </c>
    </row>
    <row r="177" spans="1:9" ht="15" thickBot="1" x14ac:dyDescent="0.35">
      <c r="A177" s="44" t="s">
        <v>92</v>
      </c>
      <c r="B177" s="44">
        <v>33</v>
      </c>
    </row>
    <row r="179" spans="1:9" ht="15" thickBot="1" x14ac:dyDescent="0.35">
      <c r="A179" t="s">
        <v>93</v>
      </c>
    </row>
    <row r="180" spans="1:9" x14ac:dyDescent="0.3">
      <c r="A180" s="45"/>
      <c r="B180" s="45" t="s">
        <v>98</v>
      </c>
      <c r="C180" s="45" t="s">
        <v>99</v>
      </c>
      <c r="D180" s="45" t="s">
        <v>100</v>
      </c>
      <c r="E180" s="45" t="s">
        <v>101</v>
      </c>
      <c r="F180" s="45" t="s">
        <v>102</v>
      </c>
    </row>
    <row r="181" spans="1:9" x14ac:dyDescent="0.3">
      <c r="A181" t="s">
        <v>94</v>
      </c>
      <c r="B181">
        <v>2</v>
      </c>
      <c r="C181">
        <v>312337.53945068648</v>
      </c>
      <c r="D181">
        <v>156168.76972534324</v>
      </c>
      <c r="E181">
        <v>31.369022293186834</v>
      </c>
      <c r="F181" s="17">
        <v>4.4457988040564199E-8</v>
      </c>
    </row>
    <row r="182" spans="1:9" x14ac:dyDescent="0.3">
      <c r="A182" t="s">
        <v>95</v>
      </c>
      <c r="B182">
        <v>30</v>
      </c>
      <c r="C182">
        <v>149353.17549816862</v>
      </c>
      <c r="D182">
        <v>4978.4391832722877</v>
      </c>
    </row>
    <row r="183" spans="1:9" ht="15" thickBot="1" x14ac:dyDescent="0.35">
      <c r="A183" s="44" t="s">
        <v>96</v>
      </c>
      <c r="B183" s="44">
        <v>32</v>
      </c>
      <c r="C183" s="44">
        <v>461690.71494885511</v>
      </c>
      <c r="D183" s="44"/>
      <c r="E183" s="44"/>
      <c r="F183" s="44"/>
    </row>
    <row r="184" spans="1:9" ht="15" thickBot="1" x14ac:dyDescent="0.35"/>
    <row r="185" spans="1:9" x14ac:dyDescent="0.3">
      <c r="A185" s="45"/>
      <c r="B185" s="45" t="s">
        <v>103</v>
      </c>
      <c r="C185" s="45" t="s">
        <v>91</v>
      </c>
      <c r="D185" s="45" t="s">
        <v>104</v>
      </c>
      <c r="E185" s="45" t="s">
        <v>105</v>
      </c>
      <c r="F185" s="45" t="s">
        <v>106</v>
      </c>
      <c r="G185" s="45" t="s">
        <v>107</v>
      </c>
      <c r="H185" s="45" t="s">
        <v>108</v>
      </c>
      <c r="I185" s="45" t="s">
        <v>109</v>
      </c>
    </row>
    <row r="186" spans="1:9" x14ac:dyDescent="0.3">
      <c r="A186" t="s">
        <v>97</v>
      </c>
      <c r="B186">
        <v>-118.45059733792878</v>
      </c>
      <c r="C186">
        <v>33.877464776880679</v>
      </c>
      <c r="D186">
        <v>-3.4964421959568872</v>
      </c>
      <c r="E186">
        <v>1.4908211837039336E-3</v>
      </c>
      <c r="F186">
        <v>-187.63761054106755</v>
      </c>
      <c r="G186">
        <v>-49.263584134790023</v>
      </c>
      <c r="H186">
        <v>-187.63761054106755</v>
      </c>
      <c r="I186">
        <v>-49.263584134790023</v>
      </c>
    </row>
    <row r="187" spans="1:9" x14ac:dyDescent="0.3">
      <c r="A187" t="s">
        <v>126</v>
      </c>
      <c r="B187">
        <v>8.6503156154219538E-2</v>
      </c>
      <c r="C187">
        <v>2.6713414628697463E-2</v>
      </c>
      <c r="D187">
        <v>3.2381916485244702</v>
      </c>
      <c r="E187" s="17">
        <v>2.9344095432022729E-3</v>
      </c>
      <c r="F187">
        <v>3.1947085244276148E-2</v>
      </c>
      <c r="G187">
        <v>0.14105922706416293</v>
      </c>
      <c r="H187">
        <v>3.1947085244276148E-2</v>
      </c>
      <c r="I187">
        <v>0.14105922706416293</v>
      </c>
    </row>
    <row r="188" spans="1:9" ht="15" thickBot="1" x14ac:dyDescent="0.35">
      <c r="A188" s="44" t="s">
        <v>112</v>
      </c>
      <c r="B188" s="44">
        <v>9.03481344887231E-3</v>
      </c>
      <c r="C188" s="44">
        <v>3.3036177001497732E-3</v>
      </c>
      <c r="D188" s="44">
        <v>2.7348241439869714</v>
      </c>
      <c r="E188" s="58">
        <v>1.0374567095798407E-2</v>
      </c>
      <c r="F188" s="44">
        <v>2.2879260137071864E-3</v>
      </c>
      <c r="G188" s="44">
        <v>1.5781700884037433E-2</v>
      </c>
      <c r="H188" s="44">
        <v>2.2879260137071864E-3</v>
      </c>
      <c r="I188" s="44">
        <v>1.5781700884037433E-2</v>
      </c>
    </row>
    <row r="190" spans="1:9" x14ac:dyDescent="0.3">
      <c r="A190" s="17" t="s">
        <v>110</v>
      </c>
    </row>
    <row r="191" spans="1:9" x14ac:dyDescent="0.3">
      <c r="A191" t="s">
        <v>137</v>
      </c>
    </row>
    <row r="192" spans="1:9" x14ac:dyDescent="0.3">
      <c r="A192" t="s">
        <v>120</v>
      </c>
    </row>
    <row r="193" spans="1:6" x14ac:dyDescent="0.3">
      <c r="A193" t="s">
        <v>152</v>
      </c>
    </row>
    <row r="195" spans="1:6" x14ac:dyDescent="0.3">
      <c r="A195" s="52" t="s">
        <v>118</v>
      </c>
    </row>
    <row r="197" spans="1:6" x14ac:dyDescent="0.3">
      <c r="A197" t="s">
        <v>86</v>
      </c>
    </row>
    <row r="198" spans="1:6" ht="15" thickBot="1" x14ac:dyDescent="0.35"/>
    <row r="199" spans="1:6" x14ac:dyDescent="0.3">
      <c r="A199" s="46" t="s">
        <v>87</v>
      </c>
      <c r="B199" s="46"/>
    </row>
    <row r="200" spans="1:6" x14ac:dyDescent="0.3">
      <c r="A200" t="s">
        <v>88</v>
      </c>
      <c r="B200">
        <v>0.75062522418252842</v>
      </c>
      <c r="D200" s="55" t="s">
        <v>135</v>
      </c>
      <c r="F200" s="55" t="s">
        <v>141</v>
      </c>
    </row>
    <row r="201" spans="1:6" x14ac:dyDescent="0.3">
      <c r="A201" t="s">
        <v>89</v>
      </c>
      <c r="B201" s="17">
        <v>0.5634382271790711</v>
      </c>
      <c r="D201">
        <f>'USA (regression without exclus)'!B200</f>
        <v>0.5634382271790711</v>
      </c>
      <c r="F201" t="s">
        <v>144</v>
      </c>
    </row>
    <row r="202" spans="1:6" x14ac:dyDescent="0.3">
      <c r="A202" t="s">
        <v>90</v>
      </c>
      <c r="B202">
        <v>0.54935558934613793</v>
      </c>
    </row>
    <row r="203" spans="1:6" x14ac:dyDescent="0.3">
      <c r="A203" t="s">
        <v>91</v>
      </c>
      <c r="B203">
        <v>80.63388325916543</v>
      </c>
    </row>
    <row r="204" spans="1:6" ht="15" thickBot="1" x14ac:dyDescent="0.35">
      <c r="A204" s="44" t="s">
        <v>92</v>
      </c>
      <c r="B204" s="44">
        <v>33</v>
      </c>
    </row>
    <row r="206" spans="1:6" ht="15" thickBot="1" x14ac:dyDescent="0.35">
      <c r="A206" t="s">
        <v>93</v>
      </c>
    </row>
    <row r="207" spans="1:6" x14ac:dyDescent="0.3">
      <c r="A207" s="45"/>
      <c r="B207" s="45" t="s">
        <v>98</v>
      </c>
      <c r="C207" s="45" t="s">
        <v>99</v>
      </c>
      <c r="D207" s="45" t="s">
        <v>100</v>
      </c>
      <c r="E207" s="45" t="s">
        <v>101</v>
      </c>
      <c r="F207" s="45" t="s">
        <v>102</v>
      </c>
    </row>
    <row r="208" spans="1:6" x14ac:dyDescent="0.3">
      <c r="A208" t="s">
        <v>94</v>
      </c>
      <c r="B208">
        <v>1</v>
      </c>
      <c r="C208">
        <v>260134.19793582079</v>
      </c>
      <c r="D208">
        <v>260134.19793582079</v>
      </c>
      <c r="E208">
        <v>40.009423934870583</v>
      </c>
      <c r="F208" s="17">
        <v>4.8792518936144338E-7</v>
      </c>
    </row>
    <row r="209" spans="1:9" x14ac:dyDescent="0.3">
      <c r="A209" t="s">
        <v>95</v>
      </c>
      <c r="B209">
        <v>31</v>
      </c>
      <c r="C209">
        <v>201556.51701303432</v>
      </c>
      <c r="D209">
        <v>6501.8231294527195</v>
      </c>
    </row>
    <row r="210" spans="1:9" ht="15" thickBot="1" x14ac:dyDescent="0.35">
      <c r="A210" s="44" t="s">
        <v>96</v>
      </c>
      <c r="B210" s="44">
        <v>32</v>
      </c>
      <c r="C210" s="44">
        <v>461690.71494885511</v>
      </c>
      <c r="D210" s="44"/>
      <c r="E210" s="44"/>
      <c r="F210" s="44"/>
    </row>
    <row r="211" spans="1:9" ht="15" thickBot="1" x14ac:dyDescent="0.35"/>
    <row r="212" spans="1:9" x14ac:dyDescent="0.3">
      <c r="A212" s="45"/>
      <c r="B212" s="45" t="s">
        <v>103</v>
      </c>
      <c r="C212" s="45" t="s">
        <v>91</v>
      </c>
      <c r="D212" s="45" t="s">
        <v>104</v>
      </c>
      <c r="E212" s="45" t="s">
        <v>105</v>
      </c>
      <c r="F212" s="45" t="s">
        <v>106</v>
      </c>
      <c r="G212" s="45" t="s">
        <v>107</v>
      </c>
      <c r="H212" s="45" t="s">
        <v>108</v>
      </c>
      <c r="I212" s="45" t="s">
        <v>109</v>
      </c>
    </row>
    <row r="213" spans="1:9" x14ac:dyDescent="0.3">
      <c r="A213" t="s">
        <v>97</v>
      </c>
      <c r="B213">
        <v>-120.74375883157278</v>
      </c>
      <c r="C213">
        <v>38.706773341341112</v>
      </c>
      <c r="D213">
        <v>-3.1194477970761603</v>
      </c>
      <c r="E213">
        <v>3.8979480952848907E-3</v>
      </c>
      <c r="F213">
        <v>-199.68674352785601</v>
      </c>
      <c r="G213">
        <v>-41.800774135289544</v>
      </c>
      <c r="H213">
        <v>-199.68674352785601</v>
      </c>
      <c r="I213">
        <v>-41.800774135289544</v>
      </c>
    </row>
    <row r="214" spans="1:9" ht="15" thickBot="1" x14ac:dyDescent="0.35">
      <c r="A214" s="44" t="s">
        <v>112</v>
      </c>
      <c r="B214" s="44">
        <v>1.6687259521552509E-2</v>
      </c>
      <c r="C214" s="44">
        <v>2.6381766429634927E-3</v>
      </c>
      <c r="D214" s="44">
        <v>6.3253003039279161</v>
      </c>
      <c r="E214" s="44">
        <v>4.8792518936144158E-7</v>
      </c>
      <c r="F214" s="44">
        <v>1.1306662784259529E-2</v>
      </c>
      <c r="G214" s="44">
        <v>2.206785625884549E-2</v>
      </c>
      <c r="H214" s="44">
        <v>1.1306662784259529E-2</v>
      </c>
      <c r="I214" s="44">
        <v>2.206785625884549E-2</v>
      </c>
    </row>
  </sheetData>
  <sortState xmlns:xlrd2="http://schemas.microsoft.com/office/spreadsheetml/2017/richdata2" ref="B125:B157">
    <sortCondition ref="B125"/>
  </sortState>
  <conditionalFormatting sqref="N21:N26">
    <cfRule type="colorScale" priority="4">
      <colorScale>
        <cfvo type="min"/>
        <cfvo type="percentile" val="50"/>
        <cfvo type="max"/>
        <color rgb="FFF8696B"/>
        <color rgb="FFFFEB84"/>
        <color rgb="FF63BE7B"/>
      </colorScale>
    </cfRule>
  </conditionalFormatting>
  <conditionalFormatting sqref="N49:N54">
    <cfRule type="colorScale" priority="3">
      <colorScale>
        <cfvo type="min"/>
        <cfvo type="percentile" val="50"/>
        <cfvo type="max"/>
        <color rgb="FFF8696B"/>
        <color rgb="FFFFEB84"/>
        <color rgb="FF63BE7B"/>
      </colorScale>
    </cfRule>
  </conditionalFormatting>
  <conditionalFormatting sqref="R21:R26">
    <cfRule type="colorScale" priority="2">
      <colorScale>
        <cfvo type="min"/>
        <cfvo type="percentile" val="50"/>
        <cfvo type="max"/>
        <color rgb="FFF8696B"/>
        <color rgb="FFFFEB84"/>
        <color rgb="FF63BE7B"/>
      </colorScale>
    </cfRule>
  </conditionalFormatting>
  <conditionalFormatting sqref="R49:R54">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F71A8-6B73-4EFD-B612-D0E96C23F5C1}">
  <sheetPr codeName="Sheet13"/>
  <dimension ref="A1:T213"/>
  <sheetViews>
    <sheetView topLeftCell="A2" workbookViewId="0">
      <selection activeCell="A61" sqref="A61"/>
    </sheetView>
  </sheetViews>
  <sheetFormatPr defaultRowHeight="14.4" x14ac:dyDescent="0.3"/>
  <cols>
    <col min="1" max="1" width="8.6640625" customWidth="1"/>
    <col min="2" max="5" width="11.33203125" customWidth="1"/>
    <col min="9" max="9" width="20.21875" bestFit="1" customWidth="1"/>
  </cols>
  <sheetData>
    <row r="1" spans="1:20" s="24" customFormat="1" ht="39.6" x14ac:dyDescent="0.3">
      <c r="A1" s="21" t="s">
        <v>26</v>
      </c>
      <c r="B1" s="22" t="s">
        <v>28</v>
      </c>
      <c r="C1" s="23" t="s">
        <v>112</v>
      </c>
      <c r="D1" s="22" t="s">
        <v>27</v>
      </c>
      <c r="E1" s="23" t="s">
        <v>62</v>
      </c>
      <c r="F1" s="23" t="s">
        <v>112</v>
      </c>
      <c r="G1" s="23" t="s">
        <v>61</v>
      </c>
    </row>
    <row r="2" spans="1:20" x14ac:dyDescent="0.3">
      <c r="A2" s="1" t="s">
        <v>29</v>
      </c>
      <c r="C2">
        <v>4338.9790000000003</v>
      </c>
      <c r="D2" s="7">
        <v>2309</v>
      </c>
      <c r="F2">
        <v>4338.9790000000003</v>
      </c>
      <c r="G2" s="18">
        <v>305.64</v>
      </c>
      <c r="T2" s="7"/>
    </row>
    <row r="3" spans="1:20" x14ac:dyDescent="0.3">
      <c r="A3" s="1" t="s">
        <v>30</v>
      </c>
      <c r="C3">
        <v>4579.6310000000003</v>
      </c>
      <c r="D3" s="7">
        <v>3447</v>
      </c>
      <c r="F3">
        <v>4579.6310000000003</v>
      </c>
      <c r="G3" s="18">
        <v>353.54</v>
      </c>
      <c r="T3" s="7"/>
    </row>
    <row r="4" spans="1:20" x14ac:dyDescent="0.3">
      <c r="A4" s="1" t="s">
        <v>31</v>
      </c>
      <c r="C4">
        <v>4855.2150000000001</v>
      </c>
      <c r="D4" s="7">
        <v>3708</v>
      </c>
      <c r="F4">
        <v>4855.2150000000001</v>
      </c>
      <c r="G4" s="18">
        <v>373.17</v>
      </c>
      <c r="T4" s="7"/>
    </row>
    <row r="5" spans="1:20" x14ac:dyDescent="0.3">
      <c r="A5" s="1" t="s">
        <v>32</v>
      </c>
      <c r="C5">
        <v>5236.4380000000001</v>
      </c>
      <c r="D5" s="7">
        <v>4443</v>
      </c>
      <c r="F5">
        <v>5236.4380000000001</v>
      </c>
      <c r="G5" s="18">
        <v>586.04999999999995</v>
      </c>
      <c r="T5" s="7"/>
    </row>
    <row r="6" spans="1:20" x14ac:dyDescent="0.3">
      <c r="A6" s="1" t="s">
        <v>33</v>
      </c>
      <c r="C6">
        <v>5641.58</v>
      </c>
      <c r="D6" s="7">
        <v>5840</v>
      </c>
      <c r="F6">
        <v>5641.58</v>
      </c>
      <c r="G6" s="18">
        <v>466.09</v>
      </c>
      <c r="T6" s="7"/>
    </row>
    <row r="7" spans="1:20" x14ac:dyDescent="0.3">
      <c r="A7" s="1" t="s">
        <v>34</v>
      </c>
      <c r="B7">
        <v>3702</v>
      </c>
      <c r="C7">
        <v>5963.1440000000002</v>
      </c>
      <c r="D7" s="7">
        <v>5982</v>
      </c>
      <c r="E7">
        <v>7.0490099999999991</v>
      </c>
      <c r="F7">
        <v>5963.1440000000002</v>
      </c>
      <c r="G7" s="18">
        <v>254.16</v>
      </c>
      <c r="T7" s="7"/>
    </row>
    <row r="8" spans="1:20" x14ac:dyDescent="0.3">
      <c r="A8" s="1" t="s">
        <v>0</v>
      </c>
      <c r="B8">
        <v>3234</v>
      </c>
      <c r="C8">
        <v>6158.1289999999999</v>
      </c>
      <c r="D8" s="7">
        <v>5702</v>
      </c>
      <c r="E8">
        <v>5.5712800000000007</v>
      </c>
      <c r="F8">
        <v>6158.1289999999999</v>
      </c>
      <c r="G8" s="18">
        <v>176.99</v>
      </c>
      <c r="T8" s="7"/>
    </row>
    <row r="9" spans="1:20" x14ac:dyDescent="0.3">
      <c r="A9" s="1" t="s">
        <v>1</v>
      </c>
      <c r="B9">
        <v>3980</v>
      </c>
      <c r="C9">
        <v>6520.3270000000002</v>
      </c>
      <c r="D9" s="7">
        <v>5915</v>
      </c>
      <c r="E9">
        <v>10.863239999999999</v>
      </c>
      <c r="F9">
        <v>6520.3270000000002</v>
      </c>
      <c r="G9" s="18">
        <v>185.13</v>
      </c>
      <c r="T9" s="7"/>
    </row>
    <row r="10" spans="1:20" x14ac:dyDescent="0.3">
      <c r="A10" s="1" t="s">
        <v>2</v>
      </c>
      <c r="B10">
        <v>3424</v>
      </c>
      <c r="C10">
        <v>6858.5590000000002</v>
      </c>
      <c r="D10" s="7">
        <v>6782</v>
      </c>
      <c r="E10">
        <v>9.0699000000000005</v>
      </c>
      <c r="F10">
        <v>6858.5590000000002</v>
      </c>
      <c r="G10" s="18">
        <v>317.61</v>
      </c>
      <c r="T10" s="7"/>
    </row>
    <row r="11" spans="1:20" x14ac:dyDescent="0.3">
      <c r="A11" s="1" t="s">
        <v>3</v>
      </c>
      <c r="B11">
        <v>3526</v>
      </c>
      <c r="C11">
        <v>7287.2359999999999</v>
      </c>
      <c r="D11" s="7">
        <v>8076</v>
      </c>
      <c r="E11">
        <v>10.739229999999999</v>
      </c>
      <c r="F11">
        <v>7287.2359999999999</v>
      </c>
      <c r="G11" s="18">
        <v>414.7</v>
      </c>
      <c r="T11" s="7"/>
    </row>
    <row r="12" spans="1:20" x14ac:dyDescent="0.3">
      <c r="A12" s="1" t="s">
        <v>4</v>
      </c>
      <c r="B12">
        <v>4748</v>
      </c>
      <c r="C12">
        <v>7639.7489999999998</v>
      </c>
      <c r="D12" s="7">
        <v>9368</v>
      </c>
      <c r="E12">
        <v>17.98612</v>
      </c>
      <c r="F12">
        <v>7639.7489999999998</v>
      </c>
      <c r="G12" s="18">
        <v>666.58</v>
      </c>
      <c r="T12" s="7"/>
    </row>
    <row r="13" spans="1:20" x14ac:dyDescent="0.3">
      <c r="A13" s="1" t="s">
        <v>5</v>
      </c>
      <c r="B13">
        <v>6664</v>
      </c>
      <c r="C13">
        <v>8073.1220000000003</v>
      </c>
      <c r="D13" s="7">
        <v>11856</v>
      </c>
      <c r="E13">
        <v>28.553999999999998</v>
      </c>
      <c r="F13">
        <v>8073.1220000000003</v>
      </c>
      <c r="G13" s="18">
        <v>750.39</v>
      </c>
      <c r="T13" s="7"/>
    </row>
    <row r="14" spans="1:20" x14ac:dyDescent="0.3">
      <c r="A14" s="1" t="s">
        <v>6</v>
      </c>
      <c r="B14">
        <v>8074</v>
      </c>
      <c r="C14">
        <v>8577.5544570000002</v>
      </c>
      <c r="D14" s="7">
        <v>13147</v>
      </c>
      <c r="E14">
        <v>35.133039999999994</v>
      </c>
      <c r="F14">
        <v>8577.5544570000002</v>
      </c>
      <c r="G14" s="18">
        <v>1116.22</v>
      </c>
      <c r="T14" s="7"/>
    </row>
    <row r="15" spans="1:20" x14ac:dyDescent="0.3">
      <c r="A15" s="1" t="s">
        <v>7</v>
      </c>
      <c r="B15">
        <v>10140</v>
      </c>
      <c r="C15">
        <v>9062.8182020000004</v>
      </c>
      <c r="D15" s="7">
        <v>14780</v>
      </c>
      <c r="E15">
        <v>54.406580000000005</v>
      </c>
      <c r="F15">
        <v>9062.8182020000004</v>
      </c>
      <c r="G15" s="18">
        <v>1816.41</v>
      </c>
      <c r="T15" s="7"/>
    </row>
    <row r="16" spans="1:20" x14ac:dyDescent="0.3">
      <c r="A16" s="1" t="s">
        <v>8</v>
      </c>
      <c r="B16">
        <v>12564</v>
      </c>
      <c r="C16">
        <v>9631.1744890000009</v>
      </c>
      <c r="D16" s="7">
        <v>13245</v>
      </c>
      <c r="E16">
        <v>120.15497000000001</v>
      </c>
      <c r="F16">
        <v>9631.1744890000009</v>
      </c>
      <c r="G16" s="18">
        <v>2138.1799999999998</v>
      </c>
      <c r="T16" s="7"/>
    </row>
    <row r="17" spans="1:20" x14ac:dyDescent="0.3">
      <c r="A17" s="1" t="s">
        <v>9</v>
      </c>
      <c r="B17">
        <v>17970</v>
      </c>
      <c r="C17">
        <v>10250.947996999999</v>
      </c>
      <c r="D17" s="7">
        <v>14114</v>
      </c>
      <c r="E17">
        <v>228.72579999999999</v>
      </c>
      <c r="F17">
        <v>10250.947996999999</v>
      </c>
      <c r="G17" s="18">
        <v>1965.81</v>
      </c>
      <c r="T17" s="7"/>
    </row>
    <row r="18" spans="1:20" x14ac:dyDescent="0.3">
      <c r="A18" s="1" t="s">
        <v>10</v>
      </c>
      <c r="B18">
        <v>10954</v>
      </c>
      <c r="C18">
        <v>10581.929774</v>
      </c>
      <c r="D18" s="7">
        <v>9652</v>
      </c>
      <c r="E18">
        <v>90.101619999999997</v>
      </c>
      <c r="F18">
        <v>10581.929774</v>
      </c>
      <c r="G18" s="18">
        <v>1010.58</v>
      </c>
      <c r="T18" s="7"/>
    </row>
    <row r="19" spans="1:20" x14ac:dyDescent="0.3">
      <c r="A19" s="1" t="s">
        <v>11</v>
      </c>
      <c r="B19">
        <v>7712</v>
      </c>
      <c r="C19">
        <v>10929.112955000001</v>
      </c>
      <c r="D19" s="7">
        <v>8571</v>
      </c>
      <c r="E19">
        <v>52.858990000000006</v>
      </c>
      <c r="F19">
        <v>10929.112955000001</v>
      </c>
      <c r="G19" s="18">
        <v>520.54</v>
      </c>
      <c r="I19" s="17" t="s">
        <v>64</v>
      </c>
      <c r="T19" s="7"/>
    </row>
    <row r="20" spans="1:20" x14ac:dyDescent="0.3">
      <c r="A20" s="1" t="s">
        <v>12</v>
      </c>
      <c r="B20">
        <v>7468</v>
      </c>
      <c r="C20">
        <v>11456.442041</v>
      </c>
      <c r="D20" s="7">
        <v>9272</v>
      </c>
      <c r="E20">
        <v>46.812160000000006</v>
      </c>
      <c r="F20">
        <v>11456.442041</v>
      </c>
      <c r="G20" s="18">
        <v>668.86</v>
      </c>
      <c r="T20" s="7"/>
    </row>
    <row r="21" spans="1:20" x14ac:dyDescent="0.3">
      <c r="A21" s="1" t="s">
        <v>13</v>
      </c>
      <c r="B21">
        <v>7934</v>
      </c>
      <c r="C21">
        <v>12217.193198000001</v>
      </c>
      <c r="D21" s="7">
        <v>10744</v>
      </c>
      <c r="E21">
        <v>54.176070000000003</v>
      </c>
      <c r="F21">
        <v>12217.193198000001</v>
      </c>
      <c r="G21" s="18">
        <v>1006.42</v>
      </c>
      <c r="I21" s="11" t="s">
        <v>35</v>
      </c>
      <c r="J21" s="12">
        <f>CORREL(D7:D39,B7:B39)</f>
        <v>0.76388918964949359</v>
      </c>
      <c r="K21" t="str">
        <f>IF(J21&gt;0.7,"Strong Correlation",IF(J21&gt;0.3,"Moderate Correlation",IF(J21&gt;0,"Weak Correlation")))</f>
        <v>Strong Correlation</v>
      </c>
      <c r="T21" s="7"/>
    </row>
    <row r="22" spans="1:20" x14ac:dyDescent="0.3">
      <c r="A22" s="1" t="s">
        <v>14</v>
      </c>
      <c r="B22">
        <v>8114</v>
      </c>
      <c r="C22">
        <v>13039.199193</v>
      </c>
      <c r="D22" s="7">
        <v>11436</v>
      </c>
      <c r="E22">
        <v>55.72522</v>
      </c>
      <c r="F22">
        <v>13039.199193</v>
      </c>
      <c r="G22" s="18">
        <v>1342.1</v>
      </c>
      <c r="I22" s="11" t="s">
        <v>36</v>
      </c>
      <c r="J22" s="12">
        <f>CORREL(D6:D38,B7:B39)</f>
        <v>0.80991412735989532</v>
      </c>
      <c r="K22" t="str">
        <f t="shared" ref="K22:K26" si="0">IF(J22&gt;0.7,"Strong Correlation",IF(J22&gt;0.3,"Moderate Correlation",IF(J22&gt;0,"Weak Correlation")))</f>
        <v>Strong Correlation</v>
      </c>
      <c r="T22" s="7"/>
    </row>
    <row r="23" spans="1:20" x14ac:dyDescent="0.3">
      <c r="A23" s="1" t="s">
        <v>15</v>
      </c>
      <c r="B23">
        <v>9508</v>
      </c>
      <c r="C23">
        <v>13815.586948</v>
      </c>
      <c r="D23" s="7">
        <v>13019</v>
      </c>
      <c r="E23">
        <v>65.590929999999986</v>
      </c>
      <c r="F23">
        <v>13815.586948</v>
      </c>
      <c r="G23" s="18">
        <v>1843.89</v>
      </c>
      <c r="I23" s="13" t="s">
        <v>37</v>
      </c>
      <c r="J23" s="14">
        <f>CORREL(D5:D37,B7:B39)</f>
        <v>0.83015764100666467</v>
      </c>
      <c r="K23" t="str">
        <f t="shared" si="0"/>
        <v>Strong Correlation</v>
      </c>
      <c r="T23" s="7"/>
    </row>
    <row r="24" spans="1:20" x14ac:dyDescent="0.3">
      <c r="A24" s="1" t="s">
        <v>16</v>
      </c>
      <c r="B24">
        <v>10570</v>
      </c>
      <c r="C24">
        <v>14474.226905</v>
      </c>
      <c r="D24" s="7">
        <v>13999</v>
      </c>
      <c r="E24">
        <v>73.861039999999988</v>
      </c>
      <c r="F24">
        <v>14474.226905</v>
      </c>
      <c r="G24" s="18">
        <v>1967.06</v>
      </c>
      <c r="I24" s="11" t="s">
        <v>38</v>
      </c>
      <c r="J24" s="12">
        <f>CORREL(D4:D36,B7:B39)</f>
        <v>0.81766927418032853</v>
      </c>
      <c r="K24" t="str">
        <f t="shared" si="0"/>
        <v>Strong Correlation</v>
      </c>
      <c r="T24" s="7"/>
    </row>
    <row r="25" spans="1:20" x14ac:dyDescent="0.3">
      <c r="A25" s="1" t="s">
        <v>17</v>
      </c>
      <c r="B25">
        <v>11000</v>
      </c>
      <c r="C25">
        <v>14769.857910999999</v>
      </c>
      <c r="D25" s="7">
        <v>11731</v>
      </c>
      <c r="E25">
        <v>73.783600000000007</v>
      </c>
      <c r="F25">
        <v>14769.857910999999</v>
      </c>
      <c r="G25" s="18">
        <v>1215.0899999999999</v>
      </c>
      <c r="I25" s="11" t="s">
        <v>39</v>
      </c>
      <c r="J25" s="12">
        <f>CORREL(D3:D35,B7:B39)</f>
        <v>0.74179265480694334</v>
      </c>
      <c r="K25" t="str">
        <f t="shared" si="0"/>
        <v>Strong Correlation</v>
      </c>
      <c r="T25" s="7"/>
    </row>
    <row r="26" spans="1:20" x14ac:dyDescent="0.3">
      <c r="A26" s="1" t="s">
        <v>18</v>
      </c>
      <c r="B26">
        <v>8366</v>
      </c>
      <c r="C26">
        <v>14478.064934</v>
      </c>
      <c r="D26" s="7">
        <v>9466</v>
      </c>
      <c r="E26">
        <v>50.318580000000004</v>
      </c>
      <c r="F26">
        <v>14478.064934</v>
      </c>
      <c r="G26" s="18">
        <v>877.61</v>
      </c>
      <c r="I26" s="11" t="s">
        <v>40</v>
      </c>
      <c r="J26" s="12">
        <f>CORREL(D2:D34,B7:B39)</f>
        <v>0.62459183535908758</v>
      </c>
      <c r="K26" t="str">
        <f t="shared" si="0"/>
        <v>Moderate Correlation</v>
      </c>
      <c r="T26" s="7"/>
    </row>
    <row r="27" spans="1:20" x14ac:dyDescent="0.3">
      <c r="A27" s="1" t="s">
        <v>19</v>
      </c>
      <c r="B27">
        <v>9790</v>
      </c>
      <c r="C27">
        <v>15048.964443999999</v>
      </c>
      <c r="D27" s="7">
        <v>10191</v>
      </c>
      <c r="E27">
        <v>62.470020000000005</v>
      </c>
      <c r="F27">
        <v>15048.964443999999</v>
      </c>
      <c r="G27" s="18">
        <v>981.8</v>
      </c>
      <c r="T27" s="7"/>
    </row>
    <row r="28" spans="1:20" x14ac:dyDescent="0.3">
      <c r="A28" s="1" t="s">
        <v>20</v>
      </c>
      <c r="B28">
        <v>10386</v>
      </c>
      <c r="C28">
        <v>15599.728123000001</v>
      </c>
      <c r="D28" s="7">
        <v>10536</v>
      </c>
      <c r="E28">
        <v>72.937250000000006</v>
      </c>
      <c r="F28">
        <v>15599.728123000001</v>
      </c>
      <c r="G28" s="18">
        <v>1247.04</v>
      </c>
      <c r="T28" s="7"/>
    </row>
    <row r="29" spans="1:20" x14ac:dyDescent="0.3">
      <c r="A29" s="1" t="s">
        <v>21</v>
      </c>
      <c r="B29">
        <v>10374</v>
      </c>
      <c r="C29">
        <v>16253.972229999999</v>
      </c>
      <c r="D29" s="7">
        <v>10629</v>
      </c>
      <c r="E29">
        <v>64.048490000000001</v>
      </c>
      <c r="F29">
        <v>16253.972229999999</v>
      </c>
      <c r="G29" s="18">
        <v>995.65</v>
      </c>
      <c r="T29" s="7"/>
    </row>
    <row r="30" spans="1:20" x14ac:dyDescent="0.3">
      <c r="A30" s="1" t="s">
        <v>22</v>
      </c>
      <c r="B30">
        <v>11130</v>
      </c>
      <c r="C30">
        <v>16843.190993</v>
      </c>
      <c r="D30" s="7">
        <v>10877</v>
      </c>
      <c r="E30">
        <v>67.828159999999997</v>
      </c>
      <c r="F30">
        <v>16843.190993</v>
      </c>
      <c r="G30" s="18">
        <v>1214.79</v>
      </c>
      <c r="T30" s="7"/>
    </row>
    <row r="31" spans="1:20" x14ac:dyDescent="0.3">
      <c r="A31" s="1" t="s">
        <v>23</v>
      </c>
      <c r="B31">
        <v>11628</v>
      </c>
      <c r="C31">
        <v>17550.680174000001</v>
      </c>
      <c r="D31" s="7">
        <v>12283</v>
      </c>
      <c r="E31">
        <v>114.9438</v>
      </c>
      <c r="F31">
        <v>17550.680174000001</v>
      </c>
      <c r="G31" s="18">
        <v>2153.8000000000002</v>
      </c>
      <c r="T31" s="7"/>
    </row>
    <row r="32" spans="1:20" x14ac:dyDescent="0.3">
      <c r="A32" s="1" t="s">
        <v>24</v>
      </c>
      <c r="B32">
        <v>12004</v>
      </c>
      <c r="C32">
        <v>18206.020741</v>
      </c>
      <c r="D32" s="7">
        <v>12885</v>
      </c>
      <c r="E32">
        <v>136.07142999999999</v>
      </c>
      <c r="F32">
        <v>18206.020741</v>
      </c>
      <c r="G32" s="18">
        <v>2417.39</v>
      </c>
      <c r="T32" s="7"/>
    </row>
    <row r="33" spans="1:20" x14ac:dyDescent="0.3">
      <c r="A33" s="9" t="s">
        <v>25</v>
      </c>
      <c r="B33">
        <v>10564</v>
      </c>
      <c r="C33">
        <v>18695.110841999998</v>
      </c>
      <c r="D33" s="7">
        <v>13430</v>
      </c>
      <c r="E33">
        <v>110.56376000000002</v>
      </c>
      <c r="F33">
        <v>18695.110841999998</v>
      </c>
      <c r="G33" s="18">
        <v>1784.77</v>
      </c>
      <c r="T33" s="7"/>
    </row>
    <row r="34" spans="1:20" x14ac:dyDescent="0.3">
      <c r="A34" s="3">
        <v>2017</v>
      </c>
      <c r="B34">
        <v>10442</v>
      </c>
      <c r="C34">
        <v>19477.336549</v>
      </c>
      <c r="D34" s="7">
        <v>15558</v>
      </c>
      <c r="E34">
        <v>152.18678</v>
      </c>
      <c r="F34">
        <v>19477.336549</v>
      </c>
      <c r="G34" s="18">
        <v>1761.54</v>
      </c>
      <c r="T34" s="7"/>
    </row>
    <row r="35" spans="1:20" x14ac:dyDescent="0.3">
      <c r="A35" s="3">
        <v>2018</v>
      </c>
      <c r="B35">
        <v>10856</v>
      </c>
      <c r="C35">
        <v>20533.057312000001</v>
      </c>
      <c r="D35" s="10">
        <v>20764</v>
      </c>
      <c r="E35">
        <v>232.9607</v>
      </c>
      <c r="F35">
        <v>20533.057312000001</v>
      </c>
      <c r="G35" s="19">
        <v>2431.4360999999999</v>
      </c>
      <c r="T35" s="10"/>
    </row>
    <row r="36" spans="1:20" x14ac:dyDescent="0.3">
      <c r="A36" s="3">
        <v>2019</v>
      </c>
      <c r="B36">
        <v>12064</v>
      </c>
      <c r="C36">
        <v>21380.976118999999</v>
      </c>
      <c r="D36" s="10">
        <v>21559</v>
      </c>
      <c r="E36">
        <v>223.80271999999997</v>
      </c>
      <c r="F36">
        <v>21380.976118999999</v>
      </c>
      <c r="G36" s="19">
        <v>2358.4553000000001</v>
      </c>
      <c r="T36" s="10"/>
    </row>
    <row r="37" spans="1:20" x14ac:dyDescent="0.3">
      <c r="A37" s="3">
        <v>2020</v>
      </c>
      <c r="B37">
        <v>12068</v>
      </c>
      <c r="C37">
        <v>21060.473612999998</v>
      </c>
      <c r="D37" s="10">
        <v>18422</v>
      </c>
      <c r="E37">
        <v>272.61725000000001</v>
      </c>
      <c r="F37">
        <v>21060.473612999998</v>
      </c>
      <c r="G37" s="19">
        <v>1896.6898699999997</v>
      </c>
      <c r="T37" s="10"/>
    </row>
    <row r="38" spans="1:20" x14ac:dyDescent="0.3">
      <c r="A38" s="3">
        <v>2021</v>
      </c>
      <c r="B38">
        <v>15936</v>
      </c>
      <c r="C38">
        <v>23315.080559999999</v>
      </c>
      <c r="D38" s="10">
        <v>25170</v>
      </c>
      <c r="E38">
        <v>582.79790000000003</v>
      </c>
      <c r="F38">
        <v>23315.080559999999</v>
      </c>
      <c r="G38" s="19">
        <v>3474.2368000000001</v>
      </c>
      <c r="T38" s="10"/>
    </row>
    <row r="39" spans="1:20" x14ac:dyDescent="0.3">
      <c r="A39" s="3">
        <v>2022</v>
      </c>
      <c r="B39">
        <v>17368</v>
      </c>
      <c r="C39">
        <v>25462.7</v>
      </c>
      <c r="D39" s="5">
        <v>21274</v>
      </c>
      <c r="E39">
        <v>360.23250000000002</v>
      </c>
      <c r="F39">
        <v>25462.7</v>
      </c>
      <c r="G39" s="20">
        <v>1997.9215000000002</v>
      </c>
      <c r="T39" s="5"/>
    </row>
    <row r="47" spans="1:20" x14ac:dyDescent="0.3">
      <c r="I47" s="17" t="s">
        <v>63</v>
      </c>
    </row>
    <row r="49" spans="1:14" x14ac:dyDescent="0.3">
      <c r="I49" s="13" t="s">
        <v>35</v>
      </c>
      <c r="J49" s="14">
        <f>CORREL(G7:G39,E7:E39)</f>
        <v>0.79983682844343085</v>
      </c>
      <c r="K49" t="str">
        <f>IF(J49&gt;0.7,"Strong Correlation",IF(J49&gt;0.3,"Moderate Correlation",IF(J49&gt;0,"Weak Correlation")))</f>
        <v>Strong Correlation</v>
      </c>
      <c r="N49" s="50"/>
    </row>
    <row r="50" spans="1:14" x14ac:dyDescent="0.3">
      <c r="I50" s="11" t="s">
        <v>36</v>
      </c>
      <c r="J50" s="15">
        <f>CORREL(G6:G38,E7:E39)</f>
        <v>0.69858995755137787</v>
      </c>
      <c r="K50" t="str">
        <f t="shared" ref="K50:K54" si="1">IF(J50&gt;0.7,"Strong Correlation",IF(J50&gt;0.3,"Moderate Correlation",IF(J50&gt;0,"Weak Correlation")))</f>
        <v>Moderate Correlation</v>
      </c>
      <c r="N50" s="50"/>
    </row>
    <row r="51" spans="1:14" x14ac:dyDescent="0.3">
      <c r="I51" s="11" t="s">
        <v>37</v>
      </c>
      <c r="J51" s="12">
        <f>CORREL(G5:G37,E7:E39)</f>
        <v>0.66243123007001936</v>
      </c>
      <c r="K51" t="str">
        <f t="shared" si="1"/>
        <v>Moderate Correlation</v>
      </c>
      <c r="N51" s="50"/>
    </row>
    <row r="52" spans="1:14" x14ac:dyDescent="0.3">
      <c r="I52" s="11" t="s">
        <v>38</v>
      </c>
      <c r="J52" s="12">
        <f>CORREL(G4:G36,E7:E39)</f>
        <v>0.6495921905128581</v>
      </c>
      <c r="K52" t="str">
        <f t="shared" si="1"/>
        <v>Moderate Correlation</v>
      </c>
      <c r="N52" s="50"/>
    </row>
    <row r="53" spans="1:14" x14ac:dyDescent="0.3">
      <c r="I53" s="11" t="s">
        <v>39</v>
      </c>
      <c r="J53" s="12">
        <f>CORREL(G3:G35,E7:E39)</f>
        <v>0.5340406043415884</v>
      </c>
      <c r="K53" t="str">
        <f t="shared" si="1"/>
        <v>Moderate Correlation</v>
      </c>
      <c r="N53" s="50"/>
    </row>
    <row r="54" spans="1:14" x14ac:dyDescent="0.3">
      <c r="I54" s="11" t="s">
        <v>40</v>
      </c>
      <c r="J54" s="12">
        <f>CORREL(G2:G34,E7:E39)</f>
        <v>0.46679013795413304</v>
      </c>
      <c r="K54" t="str">
        <f t="shared" si="1"/>
        <v>Moderate Correlation</v>
      </c>
      <c r="N54" s="50"/>
    </row>
    <row r="61" spans="1:14" x14ac:dyDescent="0.3">
      <c r="A61" s="52" t="s">
        <v>136</v>
      </c>
    </row>
    <row r="63" spans="1:14" x14ac:dyDescent="0.3">
      <c r="A63" t="s">
        <v>86</v>
      </c>
    </row>
    <row r="64" spans="1:14" ht="15" thickBot="1" x14ac:dyDescent="0.35"/>
    <row r="65" spans="1:9" x14ac:dyDescent="0.3">
      <c r="A65" s="46" t="s">
        <v>87</v>
      </c>
      <c r="B65" s="46"/>
    </row>
    <row r="66" spans="1:9" x14ac:dyDescent="0.3">
      <c r="A66" t="s">
        <v>88</v>
      </c>
      <c r="B66">
        <v>0.76388918964949371</v>
      </c>
    </row>
    <row r="67" spans="1:9" x14ac:dyDescent="0.3">
      <c r="A67" t="s">
        <v>89</v>
      </c>
      <c r="B67" s="17">
        <v>0.58352669406336022</v>
      </c>
    </row>
    <row r="68" spans="1:9" x14ac:dyDescent="0.3">
      <c r="A68" t="s">
        <v>90</v>
      </c>
      <c r="B68">
        <v>0.57009207129121053</v>
      </c>
    </row>
    <row r="69" spans="1:9" x14ac:dyDescent="0.3">
      <c r="A69" t="s">
        <v>91</v>
      </c>
      <c r="B69">
        <v>2442.5283094432907</v>
      </c>
    </row>
    <row r="70" spans="1:9" ht="15" thickBot="1" x14ac:dyDescent="0.35">
      <c r="A70" s="44" t="s">
        <v>92</v>
      </c>
      <c r="B70" s="44">
        <v>33</v>
      </c>
    </row>
    <row r="72" spans="1:9" ht="15" thickBot="1" x14ac:dyDescent="0.35">
      <c r="A72" t="s">
        <v>93</v>
      </c>
    </row>
    <row r="73" spans="1:9" x14ac:dyDescent="0.3">
      <c r="A73" s="45"/>
      <c r="B73" s="45" t="s">
        <v>98</v>
      </c>
      <c r="C73" s="45" t="s">
        <v>99</v>
      </c>
      <c r="D73" s="45" t="s">
        <v>100</v>
      </c>
      <c r="E73" s="45" t="s">
        <v>101</v>
      </c>
      <c r="F73" s="45" t="s">
        <v>102</v>
      </c>
    </row>
    <row r="74" spans="1:9" x14ac:dyDescent="0.3">
      <c r="A74" t="s">
        <v>94</v>
      </c>
      <c r="B74">
        <v>1</v>
      </c>
      <c r="C74">
        <v>259128071.91188389</v>
      </c>
      <c r="D74">
        <v>259128071.91188389</v>
      </c>
      <c r="E74">
        <v>43.434542521955024</v>
      </c>
      <c r="F74" s="17">
        <v>2.3140298357547928E-7</v>
      </c>
    </row>
    <row r="75" spans="1:9" x14ac:dyDescent="0.3">
      <c r="A75" t="s">
        <v>95</v>
      </c>
      <c r="B75">
        <v>31</v>
      </c>
      <c r="C75">
        <v>184944280.81538892</v>
      </c>
      <c r="D75">
        <v>5965944.5424319003</v>
      </c>
    </row>
    <row r="76" spans="1:9" ht="15" thickBot="1" x14ac:dyDescent="0.35">
      <c r="A76" s="44" t="s">
        <v>96</v>
      </c>
      <c r="B76" s="44">
        <v>32</v>
      </c>
      <c r="C76" s="44">
        <v>444072352.72727281</v>
      </c>
      <c r="D76" s="44"/>
      <c r="E76" s="44"/>
      <c r="F76" s="44"/>
    </row>
    <row r="77" spans="1:9" ht="15" thickBot="1" x14ac:dyDescent="0.35"/>
    <row r="78" spans="1:9" x14ac:dyDescent="0.3">
      <c r="A78" s="45"/>
      <c r="B78" s="45" t="s">
        <v>103</v>
      </c>
      <c r="C78" s="45" t="s">
        <v>91</v>
      </c>
      <c r="D78" s="45" t="s">
        <v>104</v>
      </c>
      <c r="E78" s="45" t="s">
        <v>105</v>
      </c>
      <c r="F78" s="45" t="s">
        <v>106</v>
      </c>
      <c r="G78" s="45" t="s">
        <v>107</v>
      </c>
      <c r="H78" s="45" t="s">
        <v>108</v>
      </c>
      <c r="I78" s="45" t="s">
        <v>109</v>
      </c>
    </row>
    <row r="79" spans="1:9" x14ac:dyDescent="0.3">
      <c r="A79" t="s">
        <v>97</v>
      </c>
      <c r="B79">
        <v>1968.6174320005102</v>
      </c>
      <c r="C79">
        <v>1222.5870052648434</v>
      </c>
      <c r="D79">
        <v>1.610206409460452</v>
      </c>
      <c r="E79">
        <v>0.11749009853632882</v>
      </c>
      <c r="F79">
        <v>-524.8652046266543</v>
      </c>
      <c r="G79">
        <v>4462.1000686276748</v>
      </c>
      <c r="H79">
        <v>-524.8652046266543</v>
      </c>
      <c r="I79">
        <v>4462.1000686276748</v>
      </c>
    </row>
    <row r="80" spans="1:9" ht="15" thickBot="1" x14ac:dyDescent="0.35">
      <c r="A80" s="44" t="s">
        <v>27</v>
      </c>
      <c r="B80" s="44">
        <v>0.60739855213123439</v>
      </c>
      <c r="C80" s="44">
        <v>9.21628988789467E-2</v>
      </c>
      <c r="D80" s="44">
        <v>6.5904887923396895</v>
      </c>
      <c r="E80" s="44">
        <v>2.3140298357547843E-7</v>
      </c>
      <c r="F80" s="44">
        <v>0.41943108060875012</v>
      </c>
      <c r="G80" s="44">
        <v>0.79536602365371867</v>
      </c>
      <c r="H80" s="44">
        <v>0.41943108060875012</v>
      </c>
      <c r="I80" s="44">
        <v>0.79536602365371867</v>
      </c>
    </row>
    <row r="83" spans="1:6" x14ac:dyDescent="0.3">
      <c r="A83" s="52" t="s">
        <v>116</v>
      </c>
    </row>
    <row r="85" spans="1:6" x14ac:dyDescent="0.3">
      <c r="A85" t="s">
        <v>86</v>
      </c>
    </row>
    <row r="86" spans="1:6" ht="15" thickBot="1" x14ac:dyDescent="0.35"/>
    <row r="87" spans="1:6" x14ac:dyDescent="0.3">
      <c r="A87" s="46" t="s">
        <v>87</v>
      </c>
      <c r="B87" s="46"/>
    </row>
    <row r="88" spans="1:6" x14ac:dyDescent="0.3">
      <c r="A88" t="s">
        <v>88</v>
      </c>
      <c r="B88">
        <v>0.83015764100666467</v>
      </c>
    </row>
    <row r="89" spans="1:6" x14ac:dyDescent="0.3">
      <c r="A89" t="s">
        <v>89</v>
      </c>
      <c r="B89" s="17">
        <v>0.68916170892175033</v>
      </c>
    </row>
    <row r="90" spans="1:6" x14ac:dyDescent="0.3">
      <c r="A90" t="s">
        <v>90</v>
      </c>
      <c r="B90">
        <v>0.67913466727406491</v>
      </c>
    </row>
    <row r="91" spans="1:6" x14ac:dyDescent="0.3">
      <c r="A91" t="s">
        <v>91</v>
      </c>
      <c r="B91">
        <v>2110.1497518854048</v>
      </c>
    </row>
    <row r="92" spans="1:6" ht="15" thickBot="1" x14ac:dyDescent="0.35">
      <c r="A92" s="44" t="s">
        <v>92</v>
      </c>
      <c r="B92" s="44">
        <v>33</v>
      </c>
    </row>
    <row r="94" spans="1:6" ht="15" thickBot="1" x14ac:dyDescent="0.35">
      <c r="A94" t="s">
        <v>93</v>
      </c>
    </row>
    <row r="95" spans="1:6" x14ac:dyDescent="0.3">
      <c r="A95" s="45"/>
      <c r="B95" s="45" t="s">
        <v>98</v>
      </c>
      <c r="C95" s="45" t="s">
        <v>99</v>
      </c>
      <c r="D95" s="45" t="s">
        <v>100</v>
      </c>
      <c r="E95" s="45" t="s">
        <v>101</v>
      </c>
      <c r="F95" s="45" t="s">
        <v>102</v>
      </c>
    </row>
    <row r="96" spans="1:6" x14ac:dyDescent="0.3">
      <c r="A96" t="s">
        <v>94</v>
      </c>
      <c r="B96">
        <v>1</v>
      </c>
      <c r="C96">
        <v>306037661.49042964</v>
      </c>
      <c r="D96">
        <v>306037661.49042964</v>
      </c>
      <c r="E96">
        <v>68.730312801765294</v>
      </c>
      <c r="F96" s="17">
        <v>2.3021016444104476E-9</v>
      </c>
    </row>
    <row r="97" spans="1:9" x14ac:dyDescent="0.3">
      <c r="A97" t="s">
        <v>95</v>
      </c>
      <c r="B97">
        <v>31</v>
      </c>
      <c r="C97">
        <v>138034691.23684314</v>
      </c>
      <c r="D97">
        <v>4452731.9753820365</v>
      </c>
    </row>
    <row r="98" spans="1:9" ht="15" thickBot="1" x14ac:dyDescent="0.35">
      <c r="A98" s="44" t="s">
        <v>96</v>
      </c>
      <c r="B98" s="44">
        <v>32</v>
      </c>
      <c r="C98" s="44">
        <v>444072352.72727275</v>
      </c>
      <c r="D98" s="44"/>
      <c r="E98" s="44"/>
      <c r="F98" s="44"/>
    </row>
    <row r="99" spans="1:9" ht="15" thickBot="1" x14ac:dyDescent="0.35"/>
    <row r="100" spans="1:9" x14ac:dyDescent="0.3">
      <c r="A100" s="45"/>
      <c r="B100" s="45" t="s">
        <v>103</v>
      </c>
      <c r="C100" s="45" t="s">
        <v>91</v>
      </c>
      <c r="D100" s="45" t="s">
        <v>104</v>
      </c>
      <c r="E100" s="45" t="s">
        <v>105</v>
      </c>
      <c r="F100" s="45" t="s">
        <v>106</v>
      </c>
      <c r="G100" s="45" t="s">
        <v>107</v>
      </c>
      <c r="H100" s="45" t="s">
        <v>108</v>
      </c>
      <c r="I100" s="45" t="s">
        <v>109</v>
      </c>
    </row>
    <row r="101" spans="1:9" x14ac:dyDescent="0.3">
      <c r="A101" t="s">
        <v>97</v>
      </c>
      <c r="B101">
        <v>904.55747297834205</v>
      </c>
      <c r="C101">
        <v>1102.5716724974554</v>
      </c>
      <c r="D101">
        <v>0.82040695905909888</v>
      </c>
      <c r="E101">
        <v>0.41824818038660305</v>
      </c>
      <c r="F101">
        <v>-1344.1522786959949</v>
      </c>
      <c r="G101">
        <v>3153.267224652679</v>
      </c>
      <c r="H101">
        <v>-1344.1522786959949</v>
      </c>
      <c r="I101">
        <v>3153.267224652679</v>
      </c>
    </row>
    <row r="102" spans="1:9" ht="15" thickBot="1" x14ac:dyDescent="0.35">
      <c r="A102" s="44" t="s">
        <v>27</v>
      </c>
      <c r="B102" s="44">
        <v>0.75990211286841913</v>
      </c>
      <c r="C102" s="44">
        <v>9.166076801330833E-2</v>
      </c>
      <c r="D102" s="44">
        <v>8.2903747081640002</v>
      </c>
      <c r="E102" s="44">
        <v>2.3021016444104315E-9</v>
      </c>
      <c r="F102" s="44">
        <v>0.57295874399825497</v>
      </c>
      <c r="G102" s="44">
        <v>0.94684548173858329</v>
      </c>
      <c r="H102" s="44">
        <v>0.57295874399825497</v>
      </c>
      <c r="I102" s="44">
        <v>0.94684548173858329</v>
      </c>
    </row>
    <row r="104" spans="1:9" x14ac:dyDescent="0.3">
      <c r="A104" s="17" t="s">
        <v>110</v>
      </c>
    </row>
    <row r="105" spans="1:9" x14ac:dyDescent="0.3">
      <c r="A105" t="s">
        <v>111</v>
      </c>
    </row>
    <row r="106" spans="1:9" x14ac:dyDescent="0.3">
      <c r="A106" t="s">
        <v>146</v>
      </c>
    </row>
    <row r="108" spans="1:9" x14ac:dyDescent="0.3">
      <c r="A108" s="52" t="s">
        <v>130</v>
      </c>
    </row>
    <row r="110" spans="1:9" x14ac:dyDescent="0.3">
      <c r="A110" t="s">
        <v>86</v>
      </c>
    </row>
    <row r="111" spans="1:9" ht="15" thickBot="1" x14ac:dyDescent="0.35"/>
    <row r="112" spans="1:9" x14ac:dyDescent="0.3">
      <c r="A112" s="46" t="s">
        <v>87</v>
      </c>
      <c r="B112" s="46"/>
    </row>
    <row r="113" spans="1:9" x14ac:dyDescent="0.3">
      <c r="A113" t="s">
        <v>88</v>
      </c>
      <c r="B113">
        <v>0.83685838239967103</v>
      </c>
    </row>
    <row r="114" spans="1:9" x14ac:dyDescent="0.3">
      <c r="A114" t="s">
        <v>89</v>
      </c>
      <c r="B114" s="17">
        <v>0.70033195219259403</v>
      </c>
    </row>
    <row r="115" spans="1:9" x14ac:dyDescent="0.3">
      <c r="A115" t="s">
        <v>90</v>
      </c>
      <c r="B115">
        <v>0.68035408233876693</v>
      </c>
    </row>
    <row r="116" spans="1:9" x14ac:dyDescent="0.3">
      <c r="A116" t="s">
        <v>91</v>
      </c>
      <c r="B116">
        <v>2106.1362335409649</v>
      </c>
    </row>
    <row r="117" spans="1:9" ht="15" thickBot="1" x14ac:dyDescent="0.35">
      <c r="A117" s="44" t="s">
        <v>92</v>
      </c>
      <c r="B117" s="44">
        <v>33</v>
      </c>
    </row>
    <row r="119" spans="1:9" ht="15" thickBot="1" x14ac:dyDescent="0.35">
      <c r="A119" t="s">
        <v>93</v>
      </c>
    </row>
    <row r="120" spans="1:9" x14ac:dyDescent="0.3">
      <c r="A120" s="45"/>
      <c r="B120" s="45" t="s">
        <v>98</v>
      </c>
      <c r="C120" s="45" t="s">
        <v>99</v>
      </c>
      <c r="D120" s="45" t="s">
        <v>100</v>
      </c>
      <c r="E120" s="45" t="s">
        <v>101</v>
      </c>
      <c r="F120" s="45" t="s">
        <v>102</v>
      </c>
    </row>
    <row r="121" spans="1:9" x14ac:dyDescent="0.3">
      <c r="A121" t="s">
        <v>94</v>
      </c>
      <c r="B121">
        <v>2</v>
      </c>
      <c r="C121">
        <v>310998057.7002492</v>
      </c>
      <c r="D121">
        <v>155499028.8501246</v>
      </c>
      <c r="E121">
        <v>35.055386651166657</v>
      </c>
      <c r="F121" s="17">
        <v>1.4112585288929548E-8</v>
      </c>
    </row>
    <row r="122" spans="1:9" x14ac:dyDescent="0.3">
      <c r="A122" t="s">
        <v>95</v>
      </c>
      <c r="B122">
        <v>30</v>
      </c>
      <c r="C122">
        <v>133074295.02702364</v>
      </c>
      <c r="D122">
        <v>4435809.8342341213</v>
      </c>
    </row>
    <row r="123" spans="1:9" ht="15" thickBot="1" x14ac:dyDescent="0.35">
      <c r="A123" s="44" t="s">
        <v>96</v>
      </c>
      <c r="B123" s="44">
        <v>32</v>
      </c>
      <c r="C123" s="44">
        <v>444072352.72727287</v>
      </c>
      <c r="D123" s="44"/>
      <c r="E123" s="44"/>
      <c r="F123" s="44"/>
    </row>
    <row r="124" spans="1:9" ht="15" thickBot="1" x14ac:dyDescent="0.35"/>
    <row r="125" spans="1:9" x14ac:dyDescent="0.3">
      <c r="A125" s="45"/>
      <c r="B125" s="45" t="s">
        <v>103</v>
      </c>
      <c r="C125" s="45" t="s">
        <v>91</v>
      </c>
      <c r="D125" s="45" t="s">
        <v>104</v>
      </c>
      <c r="E125" s="45" t="s">
        <v>105</v>
      </c>
      <c r="F125" s="45" t="s">
        <v>106</v>
      </c>
      <c r="G125" s="45" t="s">
        <v>107</v>
      </c>
      <c r="H125" s="45" t="s">
        <v>108</v>
      </c>
      <c r="I125" s="45" t="s">
        <v>109</v>
      </c>
    </row>
    <row r="126" spans="1:9" x14ac:dyDescent="0.3">
      <c r="A126" t="s">
        <v>97</v>
      </c>
      <c r="B126">
        <v>674.34816777984997</v>
      </c>
      <c r="C126">
        <v>1121.8003341432884</v>
      </c>
      <c r="D126">
        <v>0.60113029676965224</v>
      </c>
      <c r="E126">
        <v>0.55226862805539312</v>
      </c>
      <c r="F126">
        <v>-1616.6737561105128</v>
      </c>
      <c r="G126">
        <v>2965.3700916702128</v>
      </c>
      <c r="H126">
        <v>-1616.6737561105128</v>
      </c>
      <c r="I126">
        <v>2965.3700916702128</v>
      </c>
    </row>
    <row r="127" spans="1:9" x14ac:dyDescent="0.3">
      <c r="A127" t="s">
        <v>112</v>
      </c>
      <c r="B127">
        <v>0.12327201223903091</v>
      </c>
      <c r="C127">
        <v>0.11657160109574291</v>
      </c>
      <c r="D127">
        <v>1.0574789320924296</v>
      </c>
      <c r="E127" s="59">
        <v>0.2987343015436858</v>
      </c>
      <c r="F127">
        <v>-0.11479895786574003</v>
      </c>
      <c r="G127">
        <v>0.36134298234380186</v>
      </c>
      <c r="H127">
        <v>-0.11479895786574003</v>
      </c>
      <c r="I127">
        <v>0.36134298234380186</v>
      </c>
    </row>
    <row r="128" spans="1:9" ht="15" thickBot="1" x14ac:dyDescent="0.35">
      <c r="A128" s="44" t="s">
        <v>27</v>
      </c>
      <c r="B128" s="44">
        <v>0.64407017414270995</v>
      </c>
      <c r="C128" s="44">
        <v>0.14271610518490321</v>
      </c>
      <c r="D128" s="44">
        <v>4.5129466874691655</v>
      </c>
      <c r="E128" s="58">
        <v>9.1801498723949614E-5</v>
      </c>
      <c r="F128" s="44">
        <v>0.35260500345299184</v>
      </c>
      <c r="G128" s="44">
        <v>0.93553534483242806</v>
      </c>
      <c r="H128" s="44">
        <v>0.35260500345299184</v>
      </c>
      <c r="I128" s="44">
        <v>0.93553534483242806</v>
      </c>
    </row>
    <row r="130" spans="1:1" x14ac:dyDescent="0.3">
      <c r="A130" s="17" t="s">
        <v>110</v>
      </c>
    </row>
    <row r="131" spans="1:1" x14ac:dyDescent="0.3">
      <c r="A131" t="s">
        <v>113</v>
      </c>
    </row>
    <row r="132" spans="1:1" x14ac:dyDescent="0.3">
      <c r="A132" t="s">
        <v>129</v>
      </c>
    </row>
    <row r="134" spans="1:1" x14ac:dyDescent="0.3">
      <c r="A134" s="16" t="s">
        <v>115</v>
      </c>
    </row>
    <row r="141" spans="1:1" x14ac:dyDescent="0.3">
      <c r="A141" s="52" t="s">
        <v>117</v>
      </c>
    </row>
    <row r="143" spans="1:1" x14ac:dyDescent="0.3">
      <c r="A143" t="s">
        <v>86</v>
      </c>
    </row>
    <row r="144" spans="1:1" ht="15" thickBot="1" x14ac:dyDescent="0.35"/>
    <row r="145" spans="1:9" x14ac:dyDescent="0.3">
      <c r="A145" s="46" t="s">
        <v>87</v>
      </c>
      <c r="B145" s="46"/>
    </row>
    <row r="146" spans="1:9" x14ac:dyDescent="0.3">
      <c r="A146" t="s">
        <v>88</v>
      </c>
      <c r="B146">
        <v>0.79983682844343096</v>
      </c>
    </row>
    <row r="147" spans="1:9" x14ac:dyDescent="0.3">
      <c r="A147" t="s">
        <v>89</v>
      </c>
      <c r="B147" s="17">
        <v>0.63973895213444643</v>
      </c>
    </row>
    <row r="148" spans="1:9" x14ac:dyDescent="0.3">
      <c r="A148" t="s">
        <v>90</v>
      </c>
      <c r="B148">
        <v>0.62811762800975113</v>
      </c>
    </row>
    <row r="149" spans="1:9" x14ac:dyDescent="0.3">
      <c r="A149" t="s">
        <v>91</v>
      </c>
      <c r="B149">
        <v>73.2492828892061</v>
      </c>
    </row>
    <row r="150" spans="1:9" ht="15" thickBot="1" x14ac:dyDescent="0.35">
      <c r="A150" s="44" t="s">
        <v>92</v>
      </c>
      <c r="B150" s="44">
        <v>33</v>
      </c>
    </row>
    <row r="152" spans="1:9" ht="15" thickBot="1" x14ac:dyDescent="0.35">
      <c r="A152" t="s">
        <v>93</v>
      </c>
    </row>
    <row r="153" spans="1:9" x14ac:dyDescent="0.3">
      <c r="A153" s="45"/>
      <c r="B153" s="45" t="s">
        <v>98</v>
      </c>
      <c r="C153" s="45" t="s">
        <v>99</v>
      </c>
      <c r="D153" s="45" t="s">
        <v>100</v>
      </c>
      <c r="E153" s="45" t="s">
        <v>101</v>
      </c>
      <c r="F153" s="45" t="s">
        <v>102</v>
      </c>
    </row>
    <row r="154" spans="1:9" x14ac:dyDescent="0.3">
      <c r="A154" t="s">
        <v>94</v>
      </c>
      <c r="B154">
        <v>1</v>
      </c>
      <c r="C154">
        <v>295361.53419158398</v>
      </c>
      <c r="D154">
        <v>295361.53419158398</v>
      </c>
      <c r="E154">
        <v>55.048714352179815</v>
      </c>
      <c r="F154" s="17">
        <v>2.3452428847868854E-8</v>
      </c>
    </row>
    <row r="155" spans="1:9" x14ac:dyDescent="0.3">
      <c r="A155" t="s">
        <v>95</v>
      </c>
      <c r="B155">
        <v>31</v>
      </c>
      <c r="C155">
        <v>166329.18075727116</v>
      </c>
      <c r="D155">
        <v>5365.4574437829406</v>
      </c>
    </row>
    <row r="156" spans="1:9" ht="15" thickBot="1" x14ac:dyDescent="0.35">
      <c r="A156" s="44" t="s">
        <v>96</v>
      </c>
      <c r="B156" s="44">
        <v>32</v>
      </c>
      <c r="C156" s="44">
        <v>461690.71494885511</v>
      </c>
      <c r="D156" s="44"/>
      <c r="E156" s="44"/>
      <c r="F156" s="44"/>
    </row>
    <row r="157" spans="1:9" ht="15" thickBot="1" x14ac:dyDescent="0.35"/>
    <row r="158" spans="1:9" x14ac:dyDescent="0.3">
      <c r="A158" s="45"/>
      <c r="B158" s="45" t="s">
        <v>103</v>
      </c>
      <c r="C158" s="45" t="s">
        <v>91</v>
      </c>
      <c r="D158" s="45" t="s">
        <v>104</v>
      </c>
      <c r="E158" s="45" t="s">
        <v>105</v>
      </c>
      <c r="F158" s="45" t="s">
        <v>106</v>
      </c>
      <c r="G158" s="45" t="s">
        <v>107</v>
      </c>
      <c r="H158" s="45" t="s">
        <v>108</v>
      </c>
      <c r="I158" s="45" t="s">
        <v>109</v>
      </c>
    </row>
    <row r="159" spans="1:9" x14ac:dyDescent="0.3">
      <c r="A159" t="s">
        <v>97</v>
      </c>
      <c r="B159">
        <v>-57.888124023337454</v>
      </c>
      <c r="C159">
        <v>25.67129448264453</v>
      </c>
      <c r="D159">
        <v>-2.2549748732956805</v>
      </c>
      <c r="E159">
        <v>3.1341580443942613E-2</v>
      </c>
      <c r="F159">
        <v>-110.24507430709289</v>
      </c>
      <c r="G159">
        <v>-5.5311737395820089</v>
      </c>
      <c r="H159">
        <v>-110.24507430709289</v>
      </c>
      <c r="I159">
        <v>-5.5311737395820089</v>
      </c>
    </row>
    <row r="160" spans="1:9" ht="15" thickBot="1" x14ac:dyDescent="0.35">
      <c r="A160" s="44" t="s">
        <v>61</v>
      </c>
      <c r="B160" s="44">
        <v>0.12130906118061398</v>
      </c>
      <c r="C160" s="44">
        <v>1.6350071319556406E-2</v>
      </c>
      <c r="D160" s="44">
        <v>7.4194820811280238</v>
      </c>
      <c r="E160" s="44">
        <v>2.3452428847868851E-8</v>
      </c>
      <c r="F160" s="44">
        <v>8.7962870874838422E-2</v>
      </c>
      <c r="G160" s="44">
        <v>0.15465525148638953</v>
      </c>
      <c r="H160" s="44">
        <v>8.7962870874838422E-2</v>
      </c>
      <c r="I160" s="44">
        <v>0.15465525148638953</v>
      </c>
    </row>
    <row r="163" spans="1:2" x14ac:dyDescent="0.3">
      <c r="A163" s="17" t="s">
        <v>110</v>
      </c>
    </row>
    <row r="164" spans="1:2" x14ac:dyDescent="0.3">
      <c r="A164" t="s">
        <v>111</v>
      </c>
    </row>
    <row r="165" spans="1:2" x14ac:dyDescent="0.3">
      <c r="A165" t="s">
        <v>148</v>
      </c>
    </row>
    <row r="168" spans="1:2" x14ac:dyDescent="0.3">
      <c r="A168" s="52" t="s">
        <v>119</v>
      </c>
    </row>
    <row r="170" spans="1:2" x14ac:dyDescent="0.3">
      <c r="A170" t="s">
        <v>86</v>
      </c>
    </row>
    <row r="171" spans="1:2" ht="15" thickBot="1" x14ac:dyDescent="0.35"/>
    <row r="172" spans="1:2" x14ac:dyDescent="0.3">
      <c r="A172" s="46" t="s">
        <v>87</v>
      </c>
      <c r="B172" s="46"/>
    </row>
    <row r="173" spans="1:2" x14ac:dyDescent="0.3">
      <c r="A173" t="s">
        <v>88</v>
      </c>
      <c r="B173">
        <v>0.83111369180948624</v>
      </c>
    </row>
    <row r="174" spans="1:2" x14ac:dyDescent="0.3">
      <c r="A174" t="s">
        <v>89</v>
      </c>
      <c r="B174" s="17">
        <v>0.69074996871319361</v>
      </c>
    </row>
    <row r="175" spans="1:2" x14ac:dyDescent="0.3">
      <c r="A175" t="s">
        <v>90</v>
      </c>
      <c r="B175">
        <v>0.67013329996073989</v>
      </c>
    </row>
    <row r="176" spans="1:2" x14ac:dyDescent="0.3">
      <c r="A176" t="s">
        <v>91</v>
      </c>
      <c r="B176">
        <v>68.987406590565854</v>
      </c>
    </row>
    <row r="177" spans="1:9" ht="15" thickBot="1" x14ac:dyDescent="0.35">
      <c r="A177" s="44" t="s">
        <v>92</v>
      </c>
      <c r="B177" s="44">
        <v>33</v>
      </c>
    </row>
    <row r="179" spans="1:9" ht="15" thickBot="1" x14ac:dyDescent="0.35">
      <c r="A179" t="s">
        <v>93</v>
      </c>
    </row>
    <row r="180" spans="1:9" x14ac:dyDescent="0.3">
      <c r="A180" s="45"/>
      <c r="B180" s="45" t="s">
        <v>98</v>
      </c>
      <c r="C180" s="45" t="s">
        <v>99</v>
      </c>
      <c r="D180" s="45" t="s">
        <v>100</v>
      </c>
      <c r="E180" s="45" t="s">
        <v>101</v>
      </c>
      <c r="F180" s="45" t="s">
        <v>102</v>
      </c>
    </row>
    <row r="181" spans="1:9" x14ac:dyDescent="0.3">
      <c r="A181" t="s">
        <v>94</v>
      </c>
      <c r="B181">
        <v>2</v>
      </c>
      <c r="C181">
        <v>318912.84690609365</v>
      </c>
      <c r="D181">
        <v>159456.42345304682</v>
      </c>
      <c r="E181">
        <v>33.504441333713615</v>
      </c>
      <c r="F181" s="17">
        <v>2.2628005914316163E-8</v>
      </c>
    </row>
    <row r="182" spans="1:9" x14ac:dyDescent="0.3">
      <c r="A182" t="s">
        <v>95</v>
      </c>
      <c r="B182">
        <v>30</v>
      </c>
      <c r="C182">
        <v>142777.86804276146</v>
      </c>
      <c r="D182">
        <v>4759.2622680920485</v>
      </c>
    </row>
    <row r="183" spans="1:9" ht="15" thickBot="1" x14ac:dyDescent="0.35">
      <c r="A183" s="44" t="s">
        <v>96</v>
      </c>
      <c r="B183" s="44">
        <v>32</v>
      </c>
      <c r="C183" s="44">
        <v>461690.71494885511</v>
      </c>
      <c r="D183" s="44"/>
      <c r="E183" s="44"/>
      <c r="F183" s="44"/>
    </row>
    <row r="184" spans="1:9" ht="15" thickBot="1" x14ac:dyDescent="0.35"/>
    <row r="185" spans="1:9" x14ac:dyDescent="0.3">
      <c r="A185" s="45"/>
      <c r="B185" s="45" t="s">
        <v>103</v>
      </c>
      <c r="C185" s="45" t="s">
        <v>91</v>
      </c>
      <c r="D185" s="45" t="s">
        <v>104</v>
      </c>
      <c r="E185" s="45" t="s">
        <v>105</v>
      </c>
      <c r="F185" s="45" t="s">
        <v>106</v>
      </c>
      <c r="G185" s="45" t="s">
        <v>107</v>
      </c>
      <c r="H185" s="45" t="s">
        <v>108</v>
      </c>
      <c r="I185" s="45" t="s">
        <v>109</v>
      </c>
    </row>
    <row r="186" spans="1:9" x14ac:dyDescent="0.3">
      <c r="A186" t="s">
        <v>97</v>
      </c>
      <c r="B186">
        <v>-108.79426950648161</v>
      </c>
      <c r="C186">
        <v>33.290206352286489</v>
      </c>
      <c r="D186">
        <v>-3.2680563272930638</v>
      </c>
      <c r="E186">
        <v>2.7158101551958309E-3</v>
      </c>
      <c r="F186">
        <v>-176.78194100434081</v>
      </c>
      <c r="G186">
        <v>-40.806598008622416</v>
      </c>
      <c r="H186">
        <v>-176.78194100434081</v>
      </c>
      <c r="I186">
        <v>-40.806598008622416</v>
      </c>
    </row>
    <row r="187" spans="1:9" x14ac:dyDescent="0.3">
      <c r="A187" t="s">
        <v>112</v>
      </c>
      <c r="B187">
        <v>7.6239222834188058E-3</v>
      </c>
      <c r="C187">
        <v>3.4272100292728211E-3</v>
      </c>
      <c r="D187">
        <v>2.2245273030542676</v>
      </c>
      <c r="E187">
        <v>3.3783229262573461E-2</v>
      </c>
      <c r="F187">
        <v>6.24625638675564E-4</v>
      </c>
      <c r="G187">
        <v>1.4623218928162048E-2</v>
      </c>
      <c r="H187">
        <v>6.24625638675564E-4</v>
      </c>
      <c r="I187">
        <v>1.4623218928162048E-2</v>
      </c>
    </row>
    <row r="188" spans="1:9" ht="15" thickBot="1" x14ac:dyDescent="0.35">
      <c r="A188" s="44" t="s">
        <v>61</v>
      </c>
      <c r="B188" s="44">
        <v>8.2169506652204016E-2</v>
      </c>
      <c r="C188" s="44">
        <v>2.3381410068201484E-2</v>
      </c>
      <c r="D188" s="44">
        <v>3.5143092915492651</v>
      </c>
      <c r="E188" s="44">
        <v>1.4217208895870059E-3</v>
      </c>
      <c r="F188" s="44">
        <v>3.441829688043168E-2</v>
      </c>
      <c r="G188" s="44">
        <v>0.12992071642397635</v>
      </c>
      <c r="H188" s="44">
        <v>3.441829688043168E-2</v>
      </c>
      <c r="I188" s="44">
        <v>0.12992071642397635</v>
      </c>
    </row>
    <row r="192" spans="1:9" x14ac:dyDescent="0.3">
      <c r="A192" t="s">
        <v>120</v>
      </c>
    </row>
    <row r="194" spans="1:6" x14ac:dyDescent="0.3">
      <c r="A194" s="52" t="s">
        <v>118</v>
      </c>
    </row>
    <row r="196" spans="1:6" x14ac:dyDescent="0.3">
      <c r="A196" t="s">
        <v>86</v>
      </c>
    </row>
    <row r="197" spans="1:6" ht="15" thickBot="1" x14ac:dyDescent="0.35"/>
    <row r="198" spans="1:6" x14ac:dyDescent="0.3">
      <c r="A198" s="46" t="s">
        <v>87</v>
      </c>
      <c r="B198" s="46"/>
    </row>
    <row r="199" spans="1:6" x14ac:dyDescent="0.3">
      <c r="A199" t="s">
        <v>88</v>
      </c>
      <c r="B199">
        <v>0.75062522418252842</v>
      </c>
    </row>
    <row r="200" spans="1:6" x14ac:dyDescent="0.3">
      <c r="A200" t="s">
        <v>89</v>
      </c>
      <c r="B200" s="17">
        <v>0.5634382271790711</v>
      </c>
    </row>
    <row r="201" spans="1:6" x14ac:dyDescent="0.3">
      <c r="A201" t="s">
        <v>90</v>
      </c>
      <c r="B201">
        <v>0.54935558934613793</v>
      </c>
    </row>
    <row r="202" spans="1:6" x14ac:dyDescent="0.3">
      <c r="A202" t="s">
        <v>91</v>
      </c>
      <c r="B202">
        <v>80.63388325916543</v>
      </c>
    </row>
    <row r="203" spans="1:6" ht="15" thickBot="1" x14ac:dyDescent="0.35">
      <c r="A203" s="44" t="s">
        <v>92</v>
      </c>
      <c r="B203" s="44">
        <v>33</v>
      </c>
    </row>
    <row r="205" spans="1:6" ht="15" thickBot="1" x14ac:dyDescent="0.35">
      <c r="A205" t="s">
        <v>93</v>
      </c>
    </row>
    <row r="206" spans="1:6" x14ac:dyDescent="0.3">
      <c r="A206" s="45"/>
      <c r="B206" s="45" t="s">
        <v>98</v>
      </c>
      <c r="C206" s="45" t="s">
        <v>99</v>
      </c>
      <c r="D206" s="45" t="s">
        <v>100</v>
      </c>
      <c r="E206" s="45" t="s">
        <v>101</v>
      </c>
      <c r="F206" s="45" t="s">
        <v>102</v>
      </c>
    </row>
    <row r="207" spans="1:6" x14ac:dyDescent="0.3">
      <c r="A207" t="s">
        <v>94</v>
      </c>
      <c r="B207">
        <v>1</v>
      </c>
      <c r="C207">
        <v>260134.19793582079</v>
      </c>
      <c r="D207">
        <v>260134.19793582079</v>
      </c>
      <c r="E207">
        <v>40.009423934870583</v>
      </c>
      <c r="F207" s="17">
        <v>4.8792518936144338E-7</v>
      </c>
    </row>
    <row r="208" spans="1:6" x14ac:dyDescent="0.3">
      <c r="A208" t="s">
        <v>95</v>
      </c>
      <c r="B208">
        <v>31</v>
      </c>
      <c r="C208">
        <v>201556.51701303432</v>
      </c>
      <c r="D208">
        <v>6501.8231294527195</v>
      </c>
    </row>
    <row r="209" spans="1:9" ht="15" thickBot="1" x14ac:dyDescent="0.35">
      <c r="A209" s="44" t="s">
        <v>96</v>
      </c>
      <c r="B209" s="44">
        <v>32</v>
      </c>
      <c r="C209" s="44">
        <v>461690.71494885511</v>
      </c>
      <c r="D209" s="44"/>
      <c r="E209" s="44"/>
      <c r="F209" s="44"/>
    </row>
    <row r="210" spans="1:9" ht="15" thickBot="1" x14ac:dyDescent="0.35"/>
    <row r="211" spans="1:9" x14ac:dyDescent="0.3">
      <c r="A211" s="45"/>
      <c r="B211" s="45" t="s">
        <v>103</v>
      </c>
      <c r="C211" s="45" t="s">
        <v>91</v>
      </c>
      <c r="D211" s="45" t="s">
        <v>104</v>
      </c>
      <c r="E211" s="45" t="s">
        <v>105</v>
      </c>
      <c r="F211" s="45" t="s">
        <v>106</v>
      </c>
      <c r="G211" s="45" t="s">
        <v>107</v>
      </c>
      <c r="H211" s="45" t="s">
        <v>108</v>
      </c>
      <c r="I211" s="45" t="s">
        <v>109</v>
      </c>
    </row>
    <row r="212" spans="1:9" x14ac:dyDescent="0.3">
      <c r="A212" t="s">
        <v>97</v>
      </c>
      <c r="B212">
        <v>-120.74375883157278</v>
      </c>
      <c r="C212">
        <v>38.706773341341112</v>
      </c>
      <c r="D212">
        <v>-3.1194477970761603</v>
      </c>
      <c r="E212">
        <v>3.8979480952848907E-3</v>
      </c>
      <c r="F212">
        <v>-199.68674352785601</v>
      </c>
      <c r="G212">
        <v>-41.800774135289544</v>
      </c>
      <c r="H212">
        <v>-199.68674352785601</v>
      </c>
      <c r="I212">
        <v>-41.800774135289544</v>
      </c>
    </row>
    <row r="213" spans="1:9" ht="15" thickBot="1" x14ac:dyDescent="0.35">
      <c r="A213" s="44" t="s">
        <v>112</v>
      </c>
      <c r="B213" s="44">
        <v>1.6687259521552509E-2</v>
      </c>
      <c r="C213" s="44">
        <v>2.6381766429634927E-3</v>
      </c>
      <c r="D213" s="44">
        <v>6.3253003039279161</v>
      </c>
      <c r="E213" s="44">
        <v>4.8792518936144158E-7</v>
      </c>
      <c r="F213" s="44">
        <v>1.1306662784259529E-2</v>
      </c>
      <c r="G213" s="44">
        <v>2.206785625884549E-2</v>
      </c>
      <c r="H213" s="44">
        <v>1.1306662784259529E-2</v>
      </c>
      <c r="I213" s="44">
        <v>2.206785625884549E-2</v>
      </c>
    </row>
  </sheetData>
  <sortState xmlns:xlrd2="http://schemas.microsoft.com/office/spreadsheetml/2017/richdata2" ref="AM34:AM66">
    <sortCondition ref="AM34"/>
  </sortState>
  <conditionalFormatting sqref="J21:J26">
    <cfRule type="colorScale" priority="2">
      <colorScale>
        <cfvo type="min"/>
        <cfvo type="percentile" val="50"/>
        <cfvo type="max"/>
        <color rgb="FFF8696B"/>
        <color rgb="FFFFEB84"/>
        <color rgb="FF63BE7B"/>
      </colorScale>
    </cfRule>
  </conditionalFormatting>
  <conditionalFormatting sqref="J49:J54">
    <cfRule type="colorScale" priority="1">
      <colorScale>
        <cfvo type="min"/>
        <cfvo type="percentile" val="50"/>
        <cfvo type="max"/>
        <color rgb="FFF8696B"/>
        <color rgb="FFFFEB84"/>
        <color rgb="FF63BE7B"/>
      </colorScale>
    </cfRule>
  </conditionalFormatting>
  <hyperlinks>
    <hyperlink ref="A134" r:id="rId1" xr:uid="{D0182214-AC92-442B-B5D5-AEDAB73704B0}"/>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BE4D1-35EC-4C54-AFE1-A28BA0E6B43E}">
  <sheetPr codeName="Sheet3"/>
  <dimension ref="A1:R170"/>
  <sheetViews>
    <sheetView workbookViewId="0">
      <selection activeCell="C175" sqref="C175"/>
    </sheetView>
  </sheetViews>
  <sheetFormatPr defaultRowHeight="13.8" x14ac:dyDescent="0.25"/>
  <cols>
    <col min="1" max="1" width="8.88671875" style="67"/>
    <col min="2" max="2" width="9.21875" style="67" bestFit="1" customWidth="1"/>
    <col min="3" max="3" width="9" style="67" bestFit="1" customWidth="1"/>
    <col min="4" max="11" width="11.33203125" style="67" customWidth="1"/>
    <col min="12" max="12" width="20.21875" style="67" bestFit="1" customWidth="1"/>
    <col min="13" max="16384" width="8.88671875" style="67"/>
  </cols>
  <sheetData>
    <row r="1" spans="1:11" ht="39.6" x14ac:dyDescent="0.25">
      <c r="A1" s="88" t="s">
        <v>26</v>
      </c>
      <c r="B1" s="89" t="s">
        <v>28</v>
      </c>
      <c r="C1" s="90" t="s">
        <v>112</v>
      </c>
      <c r="D1" s="89" t="s">
        <v>27</v>
      </c>
      <c r="E1" s="90" t="s">
        <v>153</v>
      </c>
      <c r="F1" s="90" t="s">
        <v>62</v>
      </c>
      <c r="G1" s="90" t="s">
        <v>112</v>
      </c>
      <c r="H1" s="90" t="s">
        <v>61</v>
      </c>
      <c r="I1" s="90" t="s">
        <v>153</v>
      </c>
      <c r="J1" s="90"/>
      <c r="K1" s="90"/>
    </row>
    <row r="2" spans="1:11" x14ac:dyDescent="0.25">
      <c r="A2" s="91" t="s">
        <v>29</v>
      </c>
      <c r="C2" s="67">
        <v>27.5</v>
      </c>
      <c r="D2" s="92">
        <v>4</v>
      </c>
      <c r="G2" s="67">
        <v>27.5</v>
      </c>
      <c r="H2" s="93">
        <v>5.2139999999999999E-2</v>
      </c>
    </row>
    <row r="3" spans="1:11" x14ac:dyDescent="0.25">
      <c r="A3" s="94" t="s">
        <v>30</v>
      </c>
      <c r="C3" s="67">
        <v>34.1</v>
      </c>
      <c r="D3" s="92">
        <v>4</v>
      </c>
      <c r="G3" s="67">
        <v>34.1</v>
      </c>
      <c r="H3" s="93">
        <v>5.2139999999999999E-2</v>
      </c>
    </row>
    <row r="4" spans="1:11" x14ac:dyDescent="0.25">
      <c r="A4" s="94" t="s">
        <v>31</v>
      </c>
      <c r="C4" s="67">
        <v>40.96</v>
      </c>
      <c r="D4" s="92">
        <v>1</v>
      </c>
      <c r="G4" s="67">
        <v>40.96</v>
      </c>
      <c r="H4" s="93">
        <v>0</v>
      </c>
    </row>
    <row r="5" spans="1:11" x14ac:dyDescent="0.25">
      <c r="A5" s="94" t="s">
        <v>32</v>
      </c>
      <c r="C5" s="67">
        <v>50.1</v>
      </c>
      <c r="D5" s="92">
        <v>8</v>
      </c>
      <c r="G5" s="67">
        <v>50.1</v>
      </c>
      <c r="H5" s="93">
        <v>0.18160999999999999</v>
      </c>
    </row>
    <row r="6" spans="1:11" x14ac:dyDescent="0.25">
      <c r="A6" s="94" t="s">
        <v>33</v>
      </c>
      <c r="C6" s="67">
        <v>49.9</v>
      </c>
      <c r="D6" s="92">
        <v>20</v>
      </c>
      <c r="G6" s="67">
        <v>49.9</v>
      </c>
      <c r="H6" s="93">
        <v>0.78673000000000004</v>
      </c>
    </row>
    <row r="7" spans="1:11" x14ac:dyDescent="0.25">
      <c r="A7" s="94" t="s">
        <v>34</v>
      </c>
      <c r="B7" s="67">
        <v>6</v>
      </c>
      <c r="C7" s="67">
        <v>59.01</v>
      </c>
      <c r="D7" s="92">
        <v>32</v>
      </c>
      <c r="F7" s="67">
        <v>6.2E-4</v>
      </c>
      <c r="G7" s="67">
        <v>59.01</v>
      </c>
      <c r="H7" s="93">
        <v>2.10433</v>
      </c>
    </row>
    <row r="8" spans="1:11" x14ac:dyDescent="0.25">
      <c r="A8" s="94" t="s">
        <v>0</v>
      </c>
      <c r="B8" s="67">
        <v>8</v>
      </c>
      <c r="C8" s="67">
        <v>67.56</v>
      </c>
      <c r="D8" s="92">
        <v>47</v>
      </c>
      <c r="F8" s="67">
        <v>5.0000000000000001E-4</v>
      </c>
      <c r="G8" s="67">
        <v>67.56</v>
      </c>
      <c r="H8" s="93">
        <v>0.18729000000000001</v>
      </c>
    </row>
    <row r="9" spans="1:11" x14ac:dyDescent="0.25">
      <c r="A9" s="94" t="s">
        <v>1</v>
      </c>
      <c r="B9" s="67">
        <v>18</v>
      </c>
      <c r="C9" s="67">
        <v>75.61</v>
      </c>
      <c r="D9" s="92">
        <v>38</v>
      </c>
      <c r="F9" s="67">
        <v>1.98E-3</v>
      </c>
      <c r="G9" s="67">
        <v>75.61</v>
      </c>
      <c r="H9" s="93">
        <v>0.67886999999999997</v>
      </c>
    </row>
    <row r="10" spans="1:11" x14ac:dyDescent="0.25">
      <c r="A10" s="94" t="s">
        <v>2</v>
      </c>
      <c r="B10" s="67">
        <v>6</v>
      </c>
      <c r="C10" s="67">
        <v>75.989999999999995</v>
      </c>
      <c r="D10" s="92">
        <v>44</v>
      </c>
      <c r="F10" s="67">
        <v>1.2999999999999999E-3</v>
      </c>
      <c r="G10" s="67">
        <v>75.989999999999995</v>
      </c>
      <c r="H10" s="93">
        <v>0.75268000000000002</v>
      </c>
    </row>
    <row r="11" spans="1:11" x14ac:dyDescent="0.25">
      <c r="A11" s="94" t="s">
        <v>3</v>
      </c>
      <c r="B11" s="67">
        <v>10</v>
      </c>
      <c r="C11" s="67">
        <v>86.34</v>
      </c>
      <c r="D11" s="92">
        <v>56</v>
      </c>
      <c r="F11" s="67">
        <v>2.1299999999999999E-2</v>
      </c>
      <c r="G11" s="67">
        <v>86.34</v>
      </c>
      <c r="H11" s="93">
        <v>0.66268000000000005</v>
      </c>
    </row>
    <row r="12" spans="1:11" x14ac:dyDescent="0.25">
      <c r="A12" s="94" t="s">
        <v>4</v>
      </c>
      <c r="B12" s="67">
        <v>28</v>
      </c>
      <c r="C12" s="67">
        <v>104.89324547882266</v>
      </c>
      <c r="D12" s="92">
        <v>66</v>
      </c>
      <c r="F12" s="67">
        <v>0.10538</v>
      </c>
      <c r="G12" s="67">
        <v>104.89324547882266</v>
      </c>
      <c r="H12" s="93">
        <v>1.46831</v>
      </c>
    </row>
    <row r="13" spans="1:11" x14ac:dyDescent="0.25">
      <c r="A13" s="94" t="s">
        <v>5</v>
      </c>
      <c r="B13" s="67">
        <v>40</v>
      </c>
      <c r="C13" s="67">
        <v>114.50765466138203</v>
      </c>
      <c r="D13" s="92">
        <v>103</v>
      </c>
      <c r="F13" s="67">
        <v>0.12545999999999999</v>
      </c>
      <c r="G13" s="67">
        <v>114.50765466138203</v>
      </c>
      <c r="H13" s="93">
        <v>3.90069</v>
      </c>
    </row>
    <row r="14" spans="1:11" x14ac:dyDescent="0.25">
      <c r="A14" s="94" t="s">
        <v>6</v>
      </c>
      <c r="B14" s="67">
        <v>74</v>
      </c>
      <c r="C14" s="67">
        <v>118.86110078710482</v>
      </c>
      <c r="D14" s="92">
        <v>118</v>
      </c>
      <c r="E14" s="75">
        <v>4.0650000000000004</v>
      </c>
      <c r="F14" s="67">
        <v>0.17757000000000001</v>
      </c>
      <c r="G14" s="67">
        <v>118.86110078710482</v>
      </c>
      <c r="H14" s="93">
        <v>3.9053200000000001</v>
      </c>
      <c r="I14" s="75">
        <v>4.0650000000000004</v>
      </c>
    </row>
    <row r="15" spans="1:11" x14ac:dyDescent="0.25">
      <c r="A15" s="94" t="s">
        <v>7</v>
      </c>
      <c r="B15" s="67">
        <v>88</v>
      </c>
      <c r="C15" s="67">
        <v>120.05748202338111</v>
      </c>
      <c r="D15" s="92">
        <v>161</v>
      </c>
      <c r="E15" s="75">
        <v>4.9249999999999998</v>
      </c>
      <c r="F15" s="67">
        <v>0.42247000000000001</v>
      </c>
      <c r="G15" s="67">
        <v>120.05748202338111</v>
      </c>
      <c r="H15" s="93">
        <v>6.03355</v>
      </c>
      <c r="I15" s="75">
        <v>4.9249999999999998</v>
      </c>
    </row>
    <row r="16" spans="1:11" x14ac:dyDescent="0.25">
      <c r="A16" s="94" t="s">
        <v>8</v>
      </c>
      <c r="B16" s="67">
        <v>102</v>
      </c>
      <c r="C16" s="67">
        <v>120.92245057028853</v>
      </c>
      <c r="D16" s="92">
        <v>251</v>
      </c>
      <c r="E16" s="75">
        <v>5.1991670000000001</v>
      </c>
      <c r="F16" s="67">
        <v>0.54803000000000002</v>
      </c>
      <c r="G16" s="67">
        <v>120.92245057028853</v>
      </c>
      <c r="H16" s="93">
        <v>9.7248300000000008</v>
      </c>
      <c r="I16" s="75">
        <v>5.1991670000000001</v>
      </c>
    </row>
    <row r="17" spans="1:18" x14ac:dyDescent="0.25">
      <c r="A17" s="94" t="s">
        <v>9</v>
      </c>
      <c r="B17" s="67">
        <v>344</v>
      </c>
      <c r="C17" s="67">
        <v>136.03465958142587</v>
      </c>
      <c r="D17" s="92">
        <v>305</v>
      </c>
      <c r="E17" s="75">
        <v>5.4758329999999997</v>
      </c>
      <c r="F17" s="67">
        <v>2.3266900000000001</v>
      </c>
      <c r="G17" s="67">
        <v>136.03465958142587</v>
      </c>
      <c r="H17" s="93">
        <v>10.900130000000001</v>
      </c>
      <c r="I17" s="75">
        <v>5.4758329999999997</v>
      </c>
    </row>
    <row r="18" spans="1:18" x14ac:dyDescent="0.25">
      <c r="A18" s="94" t="s">
        <v>10</v>
      </c>
      <c r="B18" s="67">
        <v>222</v>
      </c>
      <c r="C18" s="67">
        <v>134.63742275272548</v>
      </c>
      <c r="D18" s="92">
        <v>148</v>
      </c>
      <c r="E18" s="75">
        <v>6.4264799999999997</v>
      </c>
      <c r="F18" s="67">
        <v>1.5380100000000001</v>
      </c>
      <c r="G18" s="67">
        <v>134.63742275272548</v>
      </c>
      <c r="H18" s="93">
        <v>4.9046700000000003</v>
      </c>
      <c r="I18" s="75">
        <v>6.4264799999999997</v>
      </c>
    </row>
    <row r="19" spans="1:18" x14ac:dyDescent="0.25">
      <c r="A19" s="94" t="s">
        <v>11</v>
      </c>
      <c r="B19" s="67">
        <v>104</v>
      </c>
      <c r="C19" s="67">
        <v>125.05996295768628</v>
      </c>
      <c r="D19" s="92">
        <v>90</v>
      </c>
      <c r="E19" s="75">
        <v>9.2330880000000004</v>
      </c>
      <c r="F19" s="67">
        <v>0.53437999999999997</v>
      </c>
      <c r="G19" s="67">
        <v>125.05996295768628</v>
      </c>
      <c r="H19" s="93">
        <v>2.9452500000000001</v>
      </c>
      <c r="I19" s="75">
        <v>9.2330880000000004</v>
      </c>
      <c r="L19" s="69" t="s">
        <v>64</v>
      </c>
    </row>
    <row r="20" spans="1:18" x14ac:dyDescent="0.25">
      <c r="A20" s="94" t="s">
        <v>12</v>
      </c>
      <c r="B20" s="67">
        <v>124</v>
      </c>
      <c r="C20" s="67">
        <v>131.2989548688372</v>
      </c>
      <c r="D20" s="92">
        <v>138</v>
      </c>
      <c r="E20" s="75">
        <v>8.8842839999999992</v>
      </c>
      <c r="F20" s="67">
        <v>0.57562000000000002</v>
      </c>
      <c r="G20" s="67">
        <v>131.2989548688372</v>
      </c>
      <c r="H20" s="93">
        <v>6.5265899999999997</v>
      </c>
      <c r="I20" s="75">
        <v>8.8842839999999992</v>
      </c>
      <c r="Q20" s="67" t="s">
        <v>181</v>
      </c>
      <c r="R20" s="67" t="s">
        <v>180</v>
      </c>
    </row>
    <row r="21" spans="1:18" x14ac:dyDescent="0.25">
      <c r="A21" s="94" t="s">
        <v>13</v>
      </c>
      <c r="B21" s="67">
        <v>170</v>
      </c>
      <c r="C21" s="67">
        <v>139.97366887427077</v>
      </c>
      <c r="D21" s="92">
        <v>144</v>
      </c>
      <c r="E21" s="75">
        <v>7.5616659999999998</v>
      </c>
      <c r="F21" s="67">
        <v>0.84661999999999993</v>
      </c>
      <c r="G21" s="67">
        <v>139.97366887427077</v>
      </c>
      <c r="H21" s="93">
        <v>3.4565999999999999</v>
      </c>
      <c r="I21" s="75">
        <v>7.5616659999999998</v>
      </c>
      <c r="L21" s="84" t="s">
        <v>35</v>
      </c>
      <c r="M21" s="85">
        <f>CORREL($D$7:$D$39,$B$7:$B$39)</f>
        <v>0.80925567193918224</v>
      </c>
      <c r="N21" s="67" t="str">
        <f>IF(M21&gt;0.7,"Strong Correlation",IF(M21&gt;0.3,"Moderate Correlation",IF(M21&gt;0,"Weak Correlation")))</f>
        <v>Strong Correlation</v>
      </c>
      <c r="Q21" s="87">
        <f>CORREL($C$12:$C$39,$B$12:$B$39)</f>
        <v>0.81244452635741071</v>
      </c>
      <c r="R21" s="85">
        <f>CORREL($E$14:$E$39,$B$14:$B$39)</f>
        <v>-0.52813595170842031</v>
      </c>
    </row>
    <row r="22" spans="1:18" x14ac:dyDescent="0.25">
      <c r="A22" s="94" t="s">
        <v>14</v>
      </c>
      <c r="B22" s="67">
        <v>174</v>
      </c>
      <c r="C22" s="67">
        <v>147.08399603360297</v>
      </c>
      <c r="D22" s="92">
        <v>192</v>
      </c>
      <c r="E22" s="75">
        <v>6.3616669999999997</v>
      </c>
      <c r="F22" s="67">
        <v>0.91358000000000006</v>
      </c>
      <c r="G22" s="67">
        <v>147.08399603360297</v>
      </c>
      <c r="H22" s="93">
        <v>16.839659999999999</v>
      </c>
      <c r="I22" s="75">
        <v>6.3616669999999997</v>
      </c>
      <c r="L22" s="86" t="s">
        <v>36</v>
      </c>
      <c r="M22" s="87">
        <f>CORREL($D$6:$D$38,$B$7:$B$39)</f>
        <v>0.85679873530803985</v>
      </c>
      <c r="N22" s="67" t="str">
        <f t="shared" ref="N22:N26" si="0">IF(M22&gt;0.7,"Strong Correlation",IF(M22&gt;0.3,"Moderate Correlation",IF(M22&gt;0,"Weak Correlation")))</f>
        <v>Strong Correlation</v>
      </c>
      <c r="Q22" s="85">
        <f>CORREL($C$12:$C$38,$B$13:$B$39)</f>
        <v>0.77754419897145399</v>
      </c>
      <c r="R22" s="85">
        <f>CORREL($E$14:$E$38,$B$15:$B$39)</f>
        <v>-0.6207903674811881</v>
      </c>
    </row>
    <row r="23" spans="1:18" x14ac:dyDescent="0.25">
      <c r="A23" s="94" t="s">
        <v>15</v>
      </c>
      <c r="B23" s="67">
        <v>184</v>
      </c>
      <c r="C23" s="67">
        <v>158.6701601841792</v>
      </c>
      <c r="D23" s="92">
        <v>203</v>
      </c>
      <c r="E23" s="75">
        <v>6.3141670000000003</v>
      </c>
      <c r="F23" s="67">
        <v>1.21601</v>
      </c>
      <c r="G23" s="67">
        <v>158.6701601841792</v>
      </c>
      <c r="H23" s="93">
        <v>14.2128</v>
      </c>
      <c r="I23" s="75">
        <v>6.3141670000000003</v>
      </c>
      <c r="L23" s="84" t="s">
        <v>37</v>
      </c>
      <c r="M23" s="85">
        <f>CORREL($D$5:$D$37,$B$7:$B$39)</f>
        <v>0.7924198873050039</v>
      </c>
      <c r="N23" s="67" t="str">
        <f t="shared" si="0"/>
        <v>Strong Correlation</v>
      </c>
      <c r="Q23" s="85">
        <f>CORREL($C$14:$C$37,$B$16:$B$39)</f>
        <v>0.7054111081342449</v>
      </c>
      <c r="R23" s="85">
        <f>CORREL($E$14:$E$37,$B$16:$B$39)</f>
        <v>-0.62023422188063826</v>
      </c>
    </row>
    <row r="24" spans="1:18" x14ac:dyDescent="0.25">
      <c r="A24" s="94" t="s">
        <v>16</v>
      </c>
      <c r="B24" s="67">
        <v>228</v>
      </c>
      <c r="C24" s="67">
        <v>184.05288558591215</v>
      </c>
      <c r="D24" s="92">
        <v>206</v>
      </c>
      <c r="E24" s="75">
        <v>5.5541669999999996</v>
      </c>
      <c r="F24" s="67">
        <v>1.46184</v>
      </c>
      <c r="G24" s="67">
        <v>184.05288558591215</v>
      </c>
      <c r="H24" s="93">
        <v>14.53701</v>
      </c>
      <c r="I24" s="75">
        <v>5.5541669999999996</v>
      </c>
      <c r="L24" s="84" t="s">
        <v>38</v>
      </c>
      <c r="M24" s="85">
        <f>CORREL($D$4:$D$36,$B$7:$B$39)</f>
        <v>0.77955857165771258</v>
      </c>
      <c r="N24" s="67" t="str">
        <f t="shared" si="0"/>
        <v>Strong Correlation</v>
      </c>
      <c r="Q24" s="85">
        <f>CORREL($C$15:$C$36,$B$18:$B$39)</f>
        <v>0.74384889987060276</v>
      </c>
      <c r="R24" s="87">
        <f>CORREL($E$14:$E$36,$B$17:$B$39)</f>
        <v>-0.63725442232312723</v>
      </c>
    </row>
    <row r="25" spans="1:18" x14ac:dyDescent="0.25">
      <c r="A25" s="94" t="s">
        <v>17</v>
      </c>
      <c r="B25" s="67">
        <v>314</v>
      </c>
      <c r="C25" s="67">
        <v>220.52976256236238</v>
      </c>
      <c r="D25" s="92">
        <v>199</v>
      </c>
      <c r="E25" s="75">
        <v>5.9233330000000004</v>
      </c>
      <c r="F25" s="67">
        <v>1.3544400000000001</v>
      </c>
      <c r="G25" s="67">
        <v>220.52976256236238</v>
      </c>
      <c r="H25" s="93">
        <v>15.64531</v>
      </c>
      <c r="I25" s="75">
        <v>5.9233330000000004</v>
      </c>
      <c r="L25" s="84" t="s">
        <v>39</v>
      </c>
      <c r="M25" s="85">
        <f>CORREL($D$3:$D$35,$B$7:$B$39)</f>
        <v>0.66761191167927814</v>
      </c>
      <c r="N25" s="67" t="str">
        <f t="shared" si="0"/>
        <v>Moderate Correlation</v>
      </c>
      <c r="Q25" s="85">
        <f>CORREL($C$12:$C$35,$B$16:$B$39)</f>
        <v>0.7079657551280657</v>
      </c>
      <c r="R25" s="85">
        <f>CORREL($E$14:$E$35,$B$18:$B$39)</f>
        <v>-0.60145358749328826</v>
      </c>
    </row>
    <row r="26" spans="1:18" x14ac:dyDescent="0.25">
      <c r="A26" s="94" t="s">
        <v>18</v>
      </c>
      <c r="B26" s="67">
        <v>198</v>
      </c>
      <c r="C26" s="67">
        <v>211.96812852844374</v>
      </c>
      <c r="D26" s="92">
        <v>134</v>
      </c>
      <c r="E26" s="75">
        <v>5.0633340000000002</v>
      </c>
      <c r="F26" s="67">
        <v>0.73265000000000002</v>
      </c>
      <c r="G26" s="67">
        <v>211.96812852844374</v>
      </c>
      <c r="H26" s="93">
        <v>10.204179999999999</v>
      </c>
      <c r="I26" s="75">
        <v>5.0633340000000002</v>
      </c>
      <c r="L26" s="84" t="s">
        <v>40</v>
      </c>
      <c r="M26" s="85">
        <f>CORREL($D$2:$D$34,$B$7:$B$39)</f>
        <v>0.55795851078838132</v>
      </c>
      <c r="N26" s="67" t="str">
        <f t="shared" si="0"/>
        <v>Moderate Correlation</v>
      </c>
      <c r="Q26" s="85">
        <f>CORREL($C$12:$C$34,$B$17:$B$39)</f>
        <v>0.69404268694352134</v>
      </c>
      <c r="R26" s="85">
        <f>CORREL($E$14:$E$34,$B$19:$B$39)</f>
        <v>-0.58373587627602641</v>
      </c>
    </row>
    <row r="27" spans="1:18" x14ac:dyDescent="0.25">
      <c r="A27" s="94" t="s">
        <v>19</v>
      </c>
      <c r="B27" s="67">
        <v>216</v>
      </c>
      <c r="C27" s="67">
        <v>238.36409229802285</v>
      </c>
      <c r="D27" s="92">
        <v>130</v>
      </c>
      <c r="E27" s="75">
        <v>4.6841660000000003</v>
      </c>
      <c r="F27" s="67">
        <v>1.1563700000000001</v>
      </c>
      <c r="G27" s="67">
        <v>238.36409229802285</v>
      </c>
      <c r="H27" s="93">
        <v>12.59989</v>
      </c>
      <c r="I27" s="75">
        <v>4.6841660000000003</v>
      </c>
    </row>
    <row r="28" spans="1:18" x14ac:dyDescent="0.25">
      <c r="A28" s="94" t="s">
        <v>20</v>
      </c>
      <c r="B28" s="67">
        <v>186</v>
      </c>
      <c r="C28" s="67">
        <v>266.79185443089716</v>
      </c>
      <c r="D28" s="92">
        <v>149</v>
      </c>
      <c r="E28" s="75">
        <v>4.9800000000000004</v>
      </c>
      <c r="F28" s="67">
        <v>1.2068500000000002</v>
      </c>
      <c r="G28" s="67">
        <v>266.79185443089716</v>
      </c>
      <c r="H28" s="93">
        <v>15.200950000000001</v>
      </c>
      <c r="I28" s="75">
        <v>4.9800000000000004</v>
      </c>
    </row>
    <row r="29" spans="1:18" x14ac:dyDescent="0.25">
      <c r="A29" s="94" t="s">
        <v>21</v>
      </c>
      <c r="B29" s="67">
        <v>174</v>
      </c>
      <c r="C29" s="67">
        <v>262.28234409184915</v>
      </c>
      <c r="D29" s="92">
        <v>286</v>
      </c>
      <c r="E29" s="75">
        <v>4.3991670000000003</v>
      </c>
      <c r="F29" s="67">
        <v>0.99140000000000006</v>
      </c>
      <c r="G29" s="67">
        <v>262.28234409184915</v>
      </c>
      <c r="H29" s="93">
        <v>9.8052600000000005</v>
      </c>
      <c r="I29" s="75">
        <v>4.3991670000000003</v>
      </c>
    </row>
    <row r="30" spans="1:18" x14ac:dyDescent="0.25">
      <c r="A30" s="94" t="s">
        <v>22</v>
      </c>
      <c r="B30" s="67">
        <v>218</v>
      </c>
      <c r="C30" s="67">
        <v>297.73277847912863</v>
      </c>
      <c r="D30" s="92">
        <v>201</v>
      </c>
      <c r="E30" s="75">
        <v>3.795833</v>
      </c>
      <c r="F30" s="67">
        <v>1.5697999999999999</v>
      </c>
      <c r="G30" s="67">
        <v>297.73277847912863</v>
      </c>
      <c r="H30" s="93">
        <v>7.3684500000000002</v>
      </c>
      <c r="I30" s="75">
        <v>3.795833</v>
      </c>
    </row>
    <row r="31" spans="1:18" x14ac:dyDescent="0.25">
      <c r="A31" s="94" t="s">
        <v>23</v>
      </c>
      <c r="B31" s="67">
        <v>200</v>
      </c>
      <c r="C31" s="67">
        <v>314.33006197726337</v>
      </c>
      <c r="D31" s="92">
        <v>147</v>
      </c>
      <c r="E31" s="75">
        <v>2.8858329999999999</v>
      </c>
      <c r="F31" s="67">
        <v>1.93</v>
      </c>
      <c r="G31" s="67">
        <v>314.33006197726337</v>
      </c>
      <c r="H31" s="93">
        <v>9.1245100000000008</v>
      </c>
      <c r="I31" s="75">
        <v>2.8858329999999999</v>
      </c>
    </row>
    <row r="32" spans="1:18" x14ac:dyDescent="0.25">
      <c r="A32" s="94" t="s">
        <v>24</v>
      </c>
      <c r="B32" s="67">
        <v>238</v>
      </c>
      <c r="C32" s="67">
        <v>303.41427683204006</v>
      </c>
      <c r="D32" s="92">
        <v>190</v>
      </c>
      <c r="E32" s="75">
        <v>2.0699999999999998</v>
      </c>
      <c r="F32" s="67">
        <v>1.92178</v>
      </c>
      <c r="G32" s="67">
        <v>303.41427683204006</v>
      </c>
      <c r="H32" s="93">
        <v>99.218779999999995</v>
      </c>
      <c r="I32" s="75">
        <v>2.0699999999999998</v>
      </c>
      <c r="L32" s="69" t="s">
        <v>63</v>
      </c>
    </row>
    <row r="33" spans="1:14" x14ac:dyDescent="0.25">
      <c r="A33" s="95" t="s">
        <v>25</v>
      </c>
      <c r="B33" s="67">
        <v>220</v>
      </c>
      <c r="C33" s="67">
        <v>322.10279038683501</v>
      </c>
      <c r="D33" s="92">
        <v>194</v>
      </c>
      <c r="E33" s="75">
        <v>1.879167</v>
      </c>
      <c r="F33" s="67">
        <v>2.37738</v>
      </c>
      <c r="G33" s="67">
        <v>322.10279038683501</v>
      </c>
      <c r="H33" s="93">
        <v>20.816389999999998</v>
      </c>
      <c r="I33" s="75">
        <v>1.879167</v>
      </c>
    </row>
    <row r="34" spans="1:14" x14ac:dyDescent="0.25">
      <c r="A34" s="96">
        <v>2017</v>
      </c>
      <c r="B34" s="67">
        <v>192</v>
      </c>
      <c r="C34" s="67">
        <v>358.24542745854097</v>
      </c>
      <c r="D34" s="92">
        <v>230</v>
      </c>
      <c r="E34" s="75">
        <v>1.9091670000000001</v>
      </c>
      <c r="F34" s="67">
        <v>2.4230600000000004</v>
      </c>
      <c r="G34" s="67">
        <v>358.24542745854097</v>
      </c>
      <c r="H34" s="93">
        <v>26.289760000000001</v>
      </c>
      <c r="I34" s="75">
        <v>1.9091670000000001</v>
      </c>
      <c r="L34" s="84" t="s">
        <v>35</v>
      </c>
      <c r="M34" s="85">
        <f>CORREL(H7:H39,F7:F39)</f>
        <v>0.43742521694932651</v>
      </c>
      <c r="N34" s="67" t="str">
        <f>IF(M34&gt;0.7,"Strong Correlation",IF(M34&gt;0.3,"Moderate Correlation",IF(M34&gt;0,"Weak Correlation")))</f>
        <v>Moderate Correlation</v>
      </c>
    </row>
    <row r="35" spans="1:14" x14ac:dyDescent="0.25">
      <c r="A35" s="96">
        <v>2018</v>
      </c>
      <c r="B35" s="67">
        <v>278</v>
      </c>
      <c r="C35" s="67">
        <v>376.69152655327639</v>
      </c>
      <c r="D35" s="97">
        <v>316</v>
      </c>
      <c r="E35" s="75">
        <v>1.994167</v>
      </c>
      <c r="F35" s="67">
        <v>4.1722399999999995</v>
      </c>
      <c r="G35" s="67">
        <v>376.69152655327639</v>
      </c>
      <c r="H35" s="98">
        <v>32.130360337499994</v>
      </c>
      <c r="I35" s="75">
        <v>1.994167</v>
      </c>
      <c r="L35" s="84" t="s">
        <v>36</v>
      </c>
      <c r="M35" s="85">
        <f>CORREL(H6:H38,F7:F39)</f>
        <v>0.34671214807152967</v>
      </c>
      <c r="N35" s="67" t="str">
        <f t="shared" ref="N35:N39" si="1">IF(M35&gt;0.7,"Strong Correlation",IF(M35&gt;0.3,"Moderate Correlation",IF(M35&gt;0,"Weak Correlation")))</f>
        <v>Moderate Correlation</v>
      </c>
    </row>
    <row r="36" spans="1:14" x14ac:dyDescent="0.25">
      <c r="A36" s="96">
        <v>2019</v>
      </c>
      <c r="B36" s="67">
        <v>362</v>
      </c>
      <c r="C36" s="67">
        <v>402.47051361914799</v>
      </c>
      <c r="D36" s="99">
        <v>383</v>
      </c>
      <c r="E36" s="75">
        <v>1.4683330000000001</v>
      </c>
      <c r="F36" s="67">
        <v>6.9827999999999992</v>
      </c>
      <c r="G36" s="67">
        <v>402.47051361914799</v>
      </c>
      <c r="H36" s="100">
        <v>30.768733223000002</v>
      </c>
      <c r="I36" s="75">
        <v>1.4683330000000001</v>
      </c>
      <c r="L36" s="84" t="s">
        <v>37</v>
      </c>
      <c r="M36" s="85">
        <f>CORREL(H5:H37,F7:F39)</f>
        <v>0.33278490779257014</v>
      </c>
      <c r="N36" s="67" t="str">
        <f t="shared" si="1"/>
        <v>Moderate Correlation</v>
      </c>
    </row>
    <row r="37" spans="1:14" x14ac:dyDescent="0.25">
      <c r="A37" s="96">
        <v>2020</v>
      </c>
      <c r="B37" s="67">
        <v>478</v>
      </c>
      <c r="C37" s="67">
        <v>413.26766923152218</v>
      </c>
      <c r="D37" s="99">
        <v>295</v>
      </c>
      <c r="E37" s="75">
        <v>0.77749999999999997</v>
      </c>
      <c r="F37" s="67">
        <v>8.3133600000000012</v>
      </c>
      <c r="G37" s="67">
        <v>413.26766923152218</v>
      </c>
      <c r="H37" s="100">
        <v>13.427778169799996</v>
      </c>
      <c r="I37" s="75">
        <v>0.77749999999999997</v>
      </c>
      <c r="L37" s="84" t="s">
        <v>38</v>
      </c>
      <c r="M37" s="85">
        <f>CORREL(H4:H36,F7:F39)</f>
        <v>0.46142014970248868</v>
      </c>
      <c r="N37" s="67" t="str">
        <f t="shared" si="1"/>
        <v>Moderate Correlation</v>
      </c>
    </row>
    <row r="38" spans="1:14" x14ac:dyDescent="0.25">
      <c r="A38" s="96">
        <v>2021</v>
      </c>
      <c r="B38" s="67">
        <v>622</v>
      </c>
      <c r="C38" s="67">
        <v>488.52654587889134</v>
      </c>
      <c r="D38" s="99">
        <v>353</v>
      </c>
      <c r="E38" s="75">
        <v>1.1166670000000001</v>
      </c>
      <c r="F38" s="67">
        <v>20.381119999999999</v>
      </c>
      <c r="G38" s="67">
        <v>488.52654587889134</v>
      </c>
      <c r="H38" s="100">
        <v>42.261522775899991</v>
      </c>
      <c r="I38" s="75">
        <v>1.1166670000000001</v>
      </c>
      <c r="L38" s="86" t="s">
        <v>39</v>
      </c>
      <c r="M38" s="87">
        <f>CORREL(H3:H35,F7:F39)</f>
        <v>0.50436173715444355</v>
      </c>
      <c r="N38" s="67" t="str">
        <f t="shared" si="1"/>
        <v>Moderate Correlation</v>
      </c>
    </row>
    <row r="39" spans="1:14" x14ac:dyDescent="0.25">
      <c r="A39" s="96">
        <v>2022</v>
      </c>
      <c r="B39" s="67">
        <v>786</v>
      </c>
      <c r="C39" s="67">
        <v>522.03344621162489</v>
      </c>
      <c r="D39" s="99">
        <v>334</v>
      </c>
      <c r="E39" s="75">
        <v>2.619167</v>
      </c>
      <c r="F39" s="67">
        <v>15.040700000000001</v>
      </c>
      <c r="G39" s="67">
        <v>522.03344621162489</v>
      </c>
      <c r="H39" s="100">
        <v>33.195309009499987</v>
      </c>
      <c r="I39" s="75">
        <v>2.619167</v>
      </c>
      <c r="L39" s="84" t="s">
        <v>40</v>
      </c>
      <c r="M39" s="85">
        <f>CORREL(H2:H34,F7:F39)</f>
        <v>0.47312380087526584</v>
      </c>
      <c r="N39" s="67" t="str">
        <f t="shared" si="1"/>
        <v>Moderate Correlation</v>
      </c>
    </row>
    <row r="42" spans="1:14" x14ac:dyDescent="0.25">
      <c r="A42" s="81" t="s">
        <v>222</v>
      </c>
    </row>
    <row r="46" spans="1:14" x14ac:dyDescent="0.25">
      <c r="A46" s="101" t="s">
        <v>169</v>
      </c>
    </row>
    <row r="48" spans="1:14" x14ac:dyDescent="0.25">
      <c r="A48" s="67" t="s">
        <v>86</v>
      </c>
    </row>
    <row r="49" spans="1:9" ht="14.4" thickBot="1" x14ac:dyDescent="0.3"/>
    <row r="50" spans="1:9" x14ac:dyDescent="0.25">
      <c r="A50" s="68" t="s">
        <v>87</v>
      </c>
      <c r="B50" s="68"/>
    </row>
    <row r="51" spans="1:9" x14ac:dyDescent="0.25">
      <c r="A51" s="67" t="s">
        <v>88</v>
      </c>
      <c r="B51" s="67">
        <v>0.85679873530803974</v>
      </c>
    </row>
    <row r="52" spans="1:9" x14ac:dyDescent="0.25">
      <c r="A52" s="67" t="s">
        <v>89</v>
      </c>
      <c r="B52" s="69">
        <v>0.73410407282545642</v>
      </c>
    </row>
    <row r="53" spans="1:9" x14ac:dyDescent="0.25">
      <c r="A53" s="67" t="s">
        <v>90</v>
      </c>
      <c r="B53" s="67">
        <v>0.72552678485208399</v>
      </c>
    </row>
    <row r="54" spans="1:9" x14ac:dyDescent="0.25">
      <c r="A54" s="67" t="s">
        <v>91</v>
      </c>
      <c r="B54" s="67">
        <v>90.782336202992681</v>
      </c>
    </row>
    <row r="55" spans="1:9" ht="14.4" thickBot="1" x14ac:dyDescent="0.3">
      <c r="A55" s="70" t="s">
        <v>92</v>
      </c>
      <c r="B55" s="70">
        <v>33</v>
      </c>
    </row>
    <row r="57" spans="1:9" ht="14.4" thickBot="1" x14ac:dyDescent="0.3">
      <c r="A57" s="67" t="s">
        <v>93</v>
      </c>
    </row>
    <row r="58" spans="1:9" x14ac:dyDescent="0.25">
      <c r="A58" s="71"/>
      <c r="B58" s="71" t="s">
        <v>98</v>
      </c>
      <c r="C58" s="71" t="s">
        <v>99</v>
      </c>
      <c r="D58" s="71" t="s">
        <v>100</v>
      </c>
      <c r="E58" s="71" t="s">
        <v>101</v>
      </c>
      <c r="F58" s="71" t="s">
        <v>102</v>
      </c>
    </row>
    <row r="59" spans="1:9" x14ac:dyDescent="0.25">
      <c r="A59" s="67" t="s">
        <v>94</v>
      </c>
      <c r="B59" s="67">
        <v>1</v>
      </c>
      <c r="C59" s="67">
        <v>705359.22680296726</v>
      </c>
      <c r="D59" s="67">
        <v>705359.22680296726</v>
      </c>
      <c r="E59" s="67">
        <v>85.586968177404586</v>
      </c>
      <c r="F59" s="69">
        <v>1.9872813188384482E-10</v>
      </c>
    </row>
    <row r="60" spans="1:9" x14ac:dyDescent="0.25">
      <c r="A60" s="67" t="s">
        <v>95</v>
      </c>
      <c r="B60" s="67">
        <v>31</v>
      </c>
      <c r="C60" s="67">
        <v>255484.4095606691</v>
      </c>
      <c r="D60" s="67">
        <v>8241.4325664731969</v>
      </c>
    </row>
    <row r="61" spans="1:9" ht="14.4" thickBot="1" x14ac:dyDescent="0.3">
      <c r="A61" s="70" t="s">
        <v>96</v>
      </c>
      <c r="B61" s="70">
        <v>32</v>
      </c>
      <c r="C61" s="70">
        <v>960843.63636363635</v>
      </c>
      <c r="D61" s="70"/>
      <c r="E61" s="70"/>
      <c r="F61" s="70"/>
    </row>
    <row r="62" spans="1:9" ht="14.4" thickBot="1" x14ac:dyDescent="0.3"/>
    <row r="63" spans="1:9" x14ac:dyDescent="0.25">
      <c r="A63" s="71"/>
      <c r="B63" s="71" t="s">
        <v>103</v>
      </c>
      <c r="C63" s="71" t="s">
        <v>91</v>
      </c>
      <c r="D63" s="71" t="s">
        <v>104</v>
      </c>
      <c r="E63" s="71" t="s">
        <v>105</v>
      </c>
      <c r="F63" s="71" t="s">
        <v>106</v>
      </c>
      <c r="G63" s="71" t="s">
        <v>107</v>
      </c>
      <c r="H63" s="71" t="s">
        <v>108</v>
      </c>
      <c r="I63" s="71" t="s">
        <v>109</v>
      </c>
    </row>
    <row r="64" spans="1:9" x14ac:dyDescent="0.25">
      <c r="A64" s="67" t="s">
        <v>97</v>
      </c>
      <c r="B64" s="67">
        <v>-59.817599784327399</v>
      </c>
      <c r="C64" s="67">
        <v>32.259599681168673</v>
      </c>
      <c r="D64" s="67">
        <v>-1.8542573489913927</v>
      </c>
      <c r="E64" s="67">
        <v>7.3237829995183024E-2</v>
      </c>
      <c r="F64" s="67">
        <v>-125.6114871094362</v>
      </c>
      <c r="G64" s="67">
        <v>5.9762875407813993</v>
      </c>
      <c r="H64" s="67">
        <v>-125.6114871094362</v>
      </c>
      <c r="I64" s="67">
        <v>5.9762875407813993</v>
      </c>
    </row>
    <row r="65" spans="1:9" ht="14.4" thickBot="1" x14ac:dyDescent="0.3">
      <c r="A65" s="70" t="s">
        <v>27</v>
      </c>
      <c r="B65" s="70">
        <v>1.5417455185639799</v>
      </c>
      <c r="C65" s="70">
        <v>0.16665136438138062</v>
      </c>
      <c r="D65" s="70">
        <v>9.2513225096417742</v>
      </c>
      <c r="E65" s="70">
        <v>1.9872813188384552E-10</v>
      </c>
      <c r="F65" s="70">
        <v>1.2018578200478467</v>
      </c>
      <c r="G65" s="70">
        <v>1.8816332170801131</v>
      </c>
      <c r="H65" s="70">
        <v>1.2018578200478467</v>
      </c>
      <c r="I65" s="70">
        <v>1.8816332170801131</v>
      </c>
    </row>
    <row r="77" spans="1:9" x14ac:dyDescent="0.25">
      <c r="A77" s="101" t="s">
        <v>170</v>
      </c>
    </row>
    <row r="79" spans="1:9" x14ac:dyDescent="0.25">
      <c r="A79" s="67" t="s">
        <v>86</v>
      </c>
    </row>
    <row r="80" spans="1:9" ht="14.4" thickBot="1" x14ac:dyDescent="0.3"/>
    <row r="81" spans="1:9" x14ac:dyDescent="0.25">
      <c r="A81" s="68" t="s">
        <v>87</v>
      </c>
      <c r="B81" s="68"/>
    </row>
    <row r="82" spans="1:9" x14ac:dyDescent="0.25">
      <c r="A82" s="67" t="s">
        <v>88</v>
      </c>
      <c r="B82" s="67">
        <v>0.85400653552383021</v>
      </c>
    </row>
    <row r="83" spans="1:9" x14ac:dyDescent="0.25">
      <c r="A83" s="67" t="s">
        <v>89</v>
      </c>
      <c r="B83" s="69">
        <v>0.72932716271741505</v>
      </c>
    </row>
    <row r="84" spans="1:9" x14ac:dyDescent="0.25">
      <c r="A84" s="67" t="s">
        <v>90</v>
      </c>
      <c r="B84" s="67">
        <v>0.69065961453418856</v>
      </c>
    </row>
    <row r="85" spans="1:9" x14ac:dyDescent="0.25">
      <c r="A85" s="67" t="s">
        <v>91</v>
      </c>
      <c r="B85" s="67">
        <v>89.936297092859903</v>
      </c>
    </row>
    <row r="86" spans="1:9" ht="14.4" thickBot="1" x14ac:dyDescent="0.3">
      <c r="A86" s="70" t="s">
        <v>92</v>
      </c>
      <c r="B86" s="70">
        <v>25</v>
      </c>
    </row>
    <row r="88" spans="1:9" ht="14.4" thickBot="1" x14ac:dyDescent="0.3">
      <c r="A88" s="67" t="s">
        <v>93</v>
      </c>
    </row>
    <row r="89" spans="1:9" x14ac:dyDescent="0.25">
      <c r="A89" s="71"/>
      <c r="B89" s="71" t="s">
        <v>98</v>
      </c>
      <c r="C89" s="71" t="s">
        <v>99</v>
      </c>
      <c r="D89" s="71" t="s">
        <v>100</v>
      </c>
      <c r="E89" s="71" t="s">
        <v>101</v>
      </c>
      <c r="F89" s="71" t="s">
        <v>102</v>
      </c>
    </row>
    <row r="90" spans="1:9" x14ac:dyDescent="0.25">
      <c r="A90" s="67" t="s">
        <v>94</v>
      </c>
      <c r="B90" s="67">
        <v>3</v>
      </c>
      <c r="C90" s="67">
        <v>457685.35176972154</v>
      </c>
      <c r="D90" s="67">
        <v>152561.78392324052</v>
      </c>
      <c r="E90" s="67">
        <v>18.861479379594837</v>
      </c>
      <c r="F90" s="69">
        <v>3.6063556587523006E-6</v>
      </c>
    </row>
    <row r="91" spans="1:9" x14ac:dyDescent="0.25">
      <c r="A91" s="67" t="s">
        <v>95</v>
      </c>
      <c r="B91" s="67">
        <v>21</v>
      </c>
      <c r="C91" s="67">
        <v>169859.28823027835</v>
      </c>
      <c r="D91" s="67">
        <v>8088.5375347751597</v>
      </c>
    </row>
    <row r="92" spans="1:9" ht="14.4" thickBot="1" x14ac:dyDescent="0.3">
      <c r="A92" s="70" t="s">
        <v>96</v>
      </c>
      <c r="B92" s="70">
        <v>24</v>
      </c>
      <c r="C92" s="70">
        <v>627544.6399999999</v>
      </c>
      <c r="D92" s="70"/>
      <c r="E92" s="70"/>
      <c r="F92" s="70"/>
    </row>
    <row r="93" spans="1:9" ht="14.4" thickBot="1" x14ac:dyDescent="0.3"/>
    <row r="94" spans="1:9" ht="14.4" x14ac:dyDescent="0.3">
      <c r="A94" s="71"/>
      <c r="B94" s="71" t="s">
        <v>103</v>
      </c>
      <c r="C94" s="71" t="s">
        <v>91</v>
      </c>
      <c r="D94" s="71" t="s">
        <v>104</v>
      </c>
      <c r="E94" s="71" t="s">
        <v>105</v>
      </c>
      <c r="F94" s="71" t="s">
        <v>106</v>
      </c>
      <c r="G94" s="71" t="s">
        <v>107</v>
      </c>
      <c r="H94"/>
      <c r="I94"/>
    </row>
    <row r="95" spans="1:9" ht="14.4" x14ac:dyDescent="0.3">
      <c r="A95" s="67" t="s">
        <v>97</v>
      </c>
      <c r="B95" s="105">
        <v>-262.91583843374593</v>
      </c>
      <c r="C95" s="105">
        <v>153.15168307472538</v>
      </c>
      <c r="D95" s="105">
        <v>-1.7167022467880075</v>
      </c>
      <c r="E95" s="105">
        <v>0.10074899090057106</v>
      </c>
      <c r="F95" s="105">
        <v>-581.41219889929073</v>
      </c>
      <c r="G95" s="105">
        <v>55.580522031798864</v>
      </c>
      <c r="H95"/>
      <c r="I95"/>
    </row>
    <row r="96" spans="1:9" ht="14.4" x14ac:dyDescent="0.3">
      <c r="A96" s="67" t="s">
        <v>112</v>
      </c>
      <c r="B96" s="105">
        <v>0.91824234693098861</v>
      </c>
      <c r="C96" s="105">
        <v>0.33444796675322297</v>
      </c>
      <c r="D96" s="105">
        <v>2.7455462081147179</v>
      </c>
      <c r="E96" s="105">
        <v>1.2118609426373246E-2</v>
      </c>
      <c r="F96" s="105">
        <v>0.22271972492996328</v>
      </c>
      <c r="G96" s="105">
        <v>1.6137649689320139</v>
      </c>
      <c r="H96"/>
      <c r="I96"/>
    </row>
    <row r="97" spans="1:9" ht="14.4" x14ac:dyDescent="0.3">
      <c r="A97" s="67" t="s">
        <v>27</v>
      </c>
      <c r="B97" s="105">
        <v>1.0909454830866827</v>
      </c>
      <c r="C97" s="105">
        <v>0.30900148548593959</v>
      </c>
      <c r="D97" s="105">
        <v>3.530550933666381</v>
      </c>
      <c r="E97" s="105">
        <v>1.9840207070556119E-3</v>
      </c>
      <c r="F97" s="105">
        <v>0.44834171582870352</v>
      </c>
      <c r="G97" s="105">
        <v>1.7335492503446619</v>
      </c>
      <c r="H97"/>
      <c r="I97"/>
    </row>
    <row r="98" spans="1:9" ht="15" thickBot="1" x14ac:dyDescent="0.35">
      <c r="A98" s="70" t="s">
        <v>153</v>
      </c>
      <c r="B98" s="106">
        <v>16.458823706554419</v>
      </c>
      <c r="C98" s="106">
        <v>15.555761950380115</v>
      </c>
      <c r="D98" s="106">
        <v>1.0580531997760636</v>
      </c>
      <c r="E98" s="107">
        <v>0.30205076853650409</v>
      </c>
      <c r="F98" s="106">
        <v>-15.891154210744126</v>
      </c>
      <c r="G98" s="106">
        <v>48.808801623852965</v>
      </c>
      <c r="H98"/>
      <c r="I98"/>
    </row>
    <row r="102" spans="1:9" x14ac:dyDescent="0.25">
      <c r="A102" s="101" t="s">
        <v>205</v>
      </c>
    </row>
    <row r="104" spans="1:9" x14ac:dyDescent="0.25">
      <c r="A104" s="67" t="s">
        <v>86</v>
      </c>
    </row>
    <row r="105" spans="1:9" ht="14.4" thickBot="1" x14ac:dyDescent="0.3"/>
    <row r="106" spans="1:9" x14ac:dyDescent="0.25">
      <c r="A106" s="68" t="s">
        <v>87</v>
      </c>
      <c r="B106" s="68"/>
    </row>
    <row r="107" spans="1:9" x14ac:dyDescent="0.25">
      <c r="A107" s="67" t="s">
        <v>88</v>
      </c>
      <c r="B107" s="67">
        <v>0.50436173715444343</v>
      </c>
    </row>
    <row r="108" spans="1:9" x14ac:dyDescent="0.25">
      <c r="A108" s="67" t="s">
        <v>89</v>
      </c>
      <c r="B108" s="69">
        <v>0.25438076190544789</v>
      </c>
    </row>
    <row r="109" spans="1:9" x14ac:dyDescent="0.25">
      <c r="A109" s="67" t="s">
        <v>90</v>
      </c>
      <c r="B109" s="67">
        <v>0.23032852841852686</v>
      </c>
    </row>
    <row r="110" spans="1:9" x14ac:dyDescent="0.25">
      <c r="A110" s="67" t="s">
        <v>91</v>
      </c>
      <c r="B110" s="67">
        <v>3.8551119993770566</v>
      </c>
    </row>
    <row r="111" spans="1:9" ht="14.4" thickBot="1" x14ac:dyDescent="0.3">
      <c r="A111" s="70" t="s">
        <v>92</v>
      </c>
      <c r="B111" s="70">
        <v>33</v>
      </c>
    </row>
    <row r="113" spans="1:9" ht="14.4" thickBot="1" x14ac:dyDescent="0.3">
      <c r="A113" s="67" t="s">
        <v>93</v>
      </c>
    </row>
    <row r="114" spans="1:9" x14ac:dyDescent="0.25">
      <c r="A114" s="71"/>
      <c r="B114" s="71" t="s">
        <v>98</v>
      </c>
      <c r="C114" s="71" t="s">
        <v>99</v>
      </c>
      <c r="D114" s="71" t="s">
        <v>100</v>
      </c>
      <c r="E114" s="71" t="s">
        <v>101</v>
      </c>
      <c r="F114" s="71" t="s">
        <v>102</v>
      </c>
    </row>
    <row r="115" spans="1:9" x14ac:dyDescent="0.25">
      <c r="A115" s="67" t="s">
        <v>94</v>
      </c>
      <c r="B115" s="67">
        <v>1</v>
      </c>
      <c r="C115" s="67">
        <v>157.18201509628454</v>
      </c>
      <c r="D115" s="67">
        <v>157.18201509628454</v>
      </c>
      <c r="E115" s="67">
        <v>10.576180463397439</v>
      </c>
      <c r="F115" s="67">
        <v>2.7629302750063305E-3</v>
      </c>
    </row>
    <row r="116" spans="1:9" x14ac:dyDescent="0.25">
      <c r="A116" s="67" t="s">
        <v>95</v>
      </c>
      <c r="B116" s="67">
        <v>31</v>
      </c>
      <c r="C116" s="67">
        <v>460.71854435997</v>
      </c>
      <c r="D116" s="67">
        <v>14.861888527740968</v>
      </c>
    </row>
    <row r="117" spans="1:9" ht="14.4" thickBot="1" x14ac:dyDescent="0.3">
      <c r="A117" s="70" t="s">
        <v>96</v>
      </c>
      <c r="B117" s="70">
        <v>32</v>
      </c>
      <c r="C117" s="70">
        <v>617.90055945625454</v>
      </c>
      <c r="D117" s="70"/>
      <c r="E117" s="70"/>
      <c r="F117" s="70"/>
    </row>
    <row r="118" spans="1:9" ht="14.4" thickBot="1" x14ac:dyDescent="0.3"/>
    <row r="119" spans="1:9" x14ac:dyDescent="0.25">
      <c r="A119" s="71"/>
      <c r="B119" s="71" t="s">
        <v>103</v>
      </c>
      <c r="C119" s="71" t="s">
        <v>91</v>
      </c>
      <c r="D119" s="71" t="s">
        <v>104</v>
      </c>
      <c r="E119" s="71" t="s">
        <v>105</v>
      </c>
      <c r="F119" s="71" t="s">
        <v>106</v>
      </c>
      <c r="G119" s="71" t="s">
        <v>107</v>
      </c>
      <c r="H119" s="71" t="s">
        <v>108</v>
      </c>
      <c r="I119" s="71" t="s">
        <v>109</v>
      </c>
    </row>
    <row r="120" spans="1:9" x14ac:dyDescent="0.25">
      <c r="A120" s="67" t="s">
        <v>97</v>
      </c>
      <c r="B120" s="67">
        <v>1.0895201872057612</v>
      </c>
      <c r="C120" s="67">
        <v>0.7933820197268443</v>
      </c>
      <c r="D120" s="67">
        <v>1.3732604976110689</v>
      </c>
      <c r="E120" s="67">
        <v>0.17952309149164913</v>
      </c>
      <c r="F120" s="67">
        <v>-0.52859311015627819</v>
      </c>
      <c r="G120" s="67">
        <v>2.7076334845678005</v>
      </c>
      <c r="H120" s="67">
        <v>-0.52859311015627819</v>
      </c>
      <c r="I120" s="67">
        <v>2.7076334845678005</v>
      </c>
    </row>
    <row r="121" spans="1:9" ht="14.4" thickBot="1" x14ac:dyDescent="0.3">
      <c r="A121" s="70" t="s">
        <v>204</v>
      </c>
      <c r="B121" s="70">
        <v>0.12505905372420603</v>
      </c>
      <c r="C121" s="70">
        <v>3.8454813716881663E-2</v>
      </c>
      <c r="D121" s="70">
        <v>3.2521040056242714</v>
      </c>
      <c r="E121" s="103">
        <v>2.7629302750063305E-3</v>
      </c>
      <c r="F121" s="70">
        <v>4.6629944069956838E-2</v>
      </c>
      <c r="G121" s="70">
        <v>0.20348816337845521</v>
      </c>
      <c r="H121" s="70">
        <v>4.6629944069956838E-2</v>
      </c>
      <c r="I121" s="70">
        <v>0.20348816337845521</v>
      </c>
    </row>
    <row r="125" spans="1:9" x14ac:dyDescent="0.25">
      <c r="A125" s="101" t="s">
        <v>203</v>
      </c>
    </row>
    <row r="127" spans="1:9" x14ac:dyDescent="0.25">
      <c r="A127" s="67" t="s">
        <v>86</v>
      </c>
    </row>
    <row r="128" spans="1:9" ht="14.4" thickBot="1" x14ac:dyDescent="0.3"/>
    <row r="129" spans="1:9" x14ac:dyDescent="0.25">
      <c r="A129" s="68" t="s">
        <v>87</v>
      </c>
      <c r="B129" s="68"/>
    </row>
    <row r="130" spans="1:9" x14ac:dyDescent="0.25">
      <c r="A130" s="67" t="s">
        <v>88</v>
      </c>
      <c r="B130" s="67">
        <v>0.75515285330199611</v>
      </c>
    </row>
    <row r="131" spans="1:9" x14ac:dyDescent="0.25">
      <c r="A131" s="67" t="s">
        <v>89</v>
      </c>
      <c r="B131" s="69">
        <v>0.57025583185014606</v>
      </c>
    </row>
    <row r="132" spans="1:9" x14ac:dyDescent="0.25">
      <c r="A132" s="67" t="s">
        <v>90</v>
      </c>
      <c r="B132" s="67">
        <v>0.54160622064015584</v>
      </c>
    </row>
    <row r="133" spans="1:9" x14ac:dyDescent="0.25">
      <c r="A133" s="67" t="s">
        <v>91</v>
      </c>
      <c r="B133" s="67">
        <v>2.9751143503113595</v>
      </c>
    </row>
    <row r="134" spans="1:9" ht="14.4" thickBot="1" x14ac:dyDescent="0.3">
      <c r="A134" s="70" t="s">
        <v>92</v>
      </c>
      <c r="B134" s="70">
        <v>33</v>
      </c>
    </row>
    <row r="136" spans="1:9" ht="14.4" thickBot="1" x14ac:dyDescent="0.3">
      <c r="A136" s="67" t="s">
        <v>93</v>
      </c>
    </row>
    <row r="137" spans="1:9" x14ac:dyDescent="0.25">
      <c r="A137" s="71"/>
      <c r="B137" s="71" t="s">
        <v>98</v>
      </c>
      <c r="C137" s="71" t="s">
        <v>99</v>
      </c>
      <c r="D137" s="71" t="s">
        <v>100</v>
      </c>
      <c r="E137" s="71" t="s">
        <v>101</v>
      </c>
      <c r="F137" s="71" t="s">
        <v>102</v>
      </c>
    </row>
    <row r="138" spans="1:9" x14ac:dyDescent="0.25">
      <c r="A138" s="67" t="s">
        <v>94</v>
      </c>
      <c r="B138" s="67">
        <v>2</v>
      </c>
      <c r="C138" s="67">
        <v>352.36139753339705</v>
      </c>
      <c r="D138" s="67">
        <v>176.18069876669853</v>
      </c>
      <c r="E138" s="67">
        <v>19.904487627088461</v>
      </c>
      <c r="F138" s="67">
        <v>3.1488348036920576E-6</v>
      </c>
    </row>
    <row r="139" spans="1:9" x14ac:dyDescent="0.25">
      <c r="A139" s="67" t="s">
        <v>95</v>
      </c>
      <c r="B139" s="67">
        <v>30</v>
      </c>
      <c r="C139" s="67">
        <v>265.53916192285749</v>
      </c>
      <c r="D139" s="67">
        <v>8.8513053974285825</v>
      </c>
    </row>
    <row r="140" spans="1:9" ht="14.4" thickBot="1" x14ac:dyDescent="0.3">
      <c r="A140" s="70" t="s">
        <v>96</v>
      </c>
      <c r="B140" s="70">
        <v>32</v>
      </c>
      <c r="C140" s="70">
        <v>617.90055945625454</v>
      </c>
      <c r="D140" s="70"/>
      <c r="E140" s="70"/>
      <c r="F140" s="70"/>
    </row>
    <row r="141" spans="1:9" ht="14.4" thickBot="1" x14ac:dyDescent="0.3"/>
    <row r="142" spans="1:9" x14ac:dyDescent="0.25">
      <c r="A142" s="71"/>
      <c r="B142" s="71" t="s">
        <v>103</v>
      </c>
      <c r="C142" s="71" t="s">
        <v>91</v>
      </c>
      <c r="D142" s="71" t="s">
        <v>104</v>
      </c>
      <c r="E142" s="71" t="s">
        <v>105</v>
      </c>
      <c r="F142" s="71" t="s">
        <v>106</v>
      </c>
      <c r="G142" s="71" t="s">
        <v>107</v>
      </c>
      <c r="H142" s="71" t="s">
        <v>108</v>
      </c>
      <c r="I142" s="71" t="s">
        <v>109</v>
      </c>
    </row>
    <row r="143" spans="1:9" x14ac:dyDescent="0.25">
      <c r="A143" s="67" t="s">
        <v>97</v>
      </c>
      <c r="B143" s="67">
        <v>-2.8688472086199091</v>
      </c>
      <c r="C143" s="67">
        <v>1.0418506992614363</v>
      </c>
      <c r="D143" s="67">
        <v>-2.7536068370003717</v>
      </c>
      <c r="E143" s="67">
        <v>9.9127267051537724E-3</v>
      </c>
      <c r="F143" s="67">
        <v>-4.9965901952997243</v>
      </c>
      <c r="G143" s="67">
        <v>-0.7411042219400934</v>
      </c>
      <c r="H143" s="67">
        <v>-4.9965901952997243</v>
      </c>
      <c r="I143" s="67">
        <v>-0.7411042219400934</v>
      </c>
    </row>
    <row r="144" spans="1:9" x14ac:dyDescent="0.25">
      <c r="A144" s="67" t="s">
        <v>112</v>
      </c>
      <c r="B144" s="67">
        <v>3.0762459907271274E-2</v>
      </c>
      <c r="C144" s="67">
        <v>6.5510023268255408E-3</v>
      </c>
      <c r="D144" s="67">
        <v>4.6958401741521021</v>
      </c>
      <c r="E144" s="69">
        <v>5.4921801254593272E-5</v>
      </c>
      <c r="F144" s="67">
        <v>1.7383528294030153E-2</v>
      </c>
      <c r="G144" s="67">
        <v>4.4141391520512399E-2</v>
      </c>
      <c r="H144" s="67">
        <v>1.7383528294030153E-2</v>
      </c>
      <c r="I144" s="67">
        <v>4.4141391520512399E-2</v>
      </c>
    </row>
    <row r="145" spans="1:9" ht="14.4" thickBot="1" x14ac:dyDescent="0.3">
      <c r="A145" s="70" t="s">
        <v>61</v>
      </c>
      <c r="B145" s="70">
        <v>2.3259437724112257E-2</v>
      </c>
      <c r="C145" s="70">
        <v>3.6751583060681915E-2</v>
      </c>
      <c r="D145" s="70">
        <v>0.63288260768815663</v>
      </c>
      <c r="E145" s="102">
        <v>0.53160528333687429</v>
      </c>
      <c r="F145" s="70">
        <v>-5.1797308086185566E-2</v>
      </c>
      <c r="G145" s="70">
        <v>9.8316183534410073E-2</v>
      </c>
      <c r="H145" s="70">
        <v>-5.1797308086185566E-2</v>
      </c>
      <c r="I145" s="70">
        <v>9.8316183534410073E-2</v>
      </c>
    </row>
    <row r="148" spans="1:9" x14ac:dyDescent="0.25">
      <c r="A148" s="101" t="s">
        <v>206</v>
      </c>
    </row>
    <row r="151" spans="1:9" x14ac:dyDescent="0.25">
      <c r="A151" s="67" t="s">
        <v>86</v>
      </c>
    </row>
    <row r="152" spans="1:9" ht="14.4" thickBot="1" x14ac:dyDescent="0.3"/>
    <row r="153" spans="1:9" x14ac:dyDescent="0.25">
      <c r="A153" s="68" t="s">
        <v>87</v>
      </c>
      <c r="B153" s="68"/>
    </row>
    <row r="154" spans="1:9" x14ac:dyDescent="0.25">
      <c r="A154" s="67" t="s">
        <v>88</v>
      </c>
      <c r="B154" s="67">
        <v>0.76868579528383663</v>
      </c>
    </row>
    <row r="155" spans="1:9" x14ac:dyDescent="0.25">
      <c r="A155" s="67" t="s">
        <v>89</v>
      </c>
      <c r="B155" s="69">
        <v>0.59087785187114439</v>
      </c>
    </row>
    <row r="156" spans="1:9" x14ac:dyDescent="0.25">
      <c r="A156" s="67" t="s">
        <v>90</v>
      </c>
      <c r="B156" s="67">
        <v>0.52269082718300175</v>
      </c>
    </row>
    <row r="157" spans="1:9" x14ac:dyDescent="0.25">
      <c r="A157" s="67" t="s">
        <v>91</v>
      </c>
      <c r="B157" s="67">
        <v>3.4988212721122913</v>
      </c>
    </row>
    <row r="158" spans="1:9" ht="14.4" thickBot="1" x14ac:dyDescent="0.3">
      <c r="A158" s="70" t="s">
        <v>92</v>
      </c>
      <c r="B158" s="70">
        <v>22</v>
      </c>
    </row>
    <row r="160" spans="1:9" ht="14.4" thickBot="1" x14ac:dyDescent="0.3">
      <c r="A160" s="67" t="s">
        <v>93</v>
      </c>
    </row>
    <row r="161" spans="1:9" x14ac:dyDescent="0.25">
      <c r="A161" s="71"/>
      <c r="B161" s="71" t="s">
        <v>98</v>
      </c>
      <c r="C161" s="71" t="s">
        <v>99</v>
      </c>
      <c r="D161" s="71" t="s">
        <v>100</v>
      </c>
      <c r="E161" s="71" t="s">
        <v>101</v>
      </c>
      <c r="F161" s="71" t="s">
        <v>102</v>
      </c>
    </row>
    <row r="162" spans="1:9" x14ac:dyDescent="0.25">
      <c r="A162" s="67" t="s">
        <v>94</v>
      </c>
      <c r="B162" s="67">
        <v>3</v>
      </c>
      <c r="C162" s="67">
        <v>318.24437933992056</v>
      </c>
      <c r="D162" s="67">
        <v>106.08145977997351</v>
      </c>
      <c r="E162" s="67">
        <v>8.6655467748234969</v>
      </c>
      <c r="F162" s="69">
        <v>8.9910977982887621E-4</v>
      </c>
    </row>
    <row r="163" spans="1:9" x14ac:dyDescent="0.25">
      <c r="A163" s="67" t="s">
        <v>95</v>
      </c>
      <c r="B163" s="67">
        <v>18</v>
      </c>
      <c r="C163" s="67">
        <v>220.35150529533848</v>
      </c>
      <c r="D163" s="67">
        <v>12.241750294185472</v>
      </c>
    </row>
    <row r="164" spans="1:9" ht="14.4" thickBot="1" x14ac:dyDescent="0.3">
      <c r="A164" s="70" t="s">
        <v>96</v>
      </c>
      <c r="B164" s="70">
        <v>21</v>
      </c>
      <c r="C164" s="70">
        <v>538.59588463525904</v>
      </c>
      <c r="D164" s="70"/>
      <c r="E164" s="70"/>
      <c r="F164" s="70"/>
    </row>
    <row r="165" spans="1:9" ht="14.4" thickBot="1" x14ac:dyDescent="0.3"/>
    <row r="166" spans="1:9" ht="14.4" x14ac:dyDescent="0.3">
      <c r="A166" s="71"/>
      <c r="B166" s="71" t="s">
        <v>103</v>
      </c>
      <c r="C166" s="71" t="s">
        <v>91</v>
      </c>
      <c r="D166" s="71" t="s">
        <v>104</v>
      </c>
      <c r="E166" s="71" t="s">
        <v>105</v>
      </c>
      <c r="F166" s="71" t="s">
        <v>106</v>
      </c>
      <c r="G166" s="71" t="s">
        <v>107</v>
      </c>
      <c r="H166"/>
      <c r="I166"/>
    </row>
    <row r="167" spans="1:9" ht="14.4" x14ac:dyDescent="0.3">
      <c r="A167" s="67" t="s">
        <v>97</v>
      </c>
      <c r="B167" s="105">
        <v>-2.4779209327233565</v>
      </c>
      <c r="C167" s="105">
        <v>5.9986749927260599</v>
      </c>
      <c r="D167" s="105">
        <v>-0.41307804402273191</v>
      </c>
      <c r="E167" s="105">
        <v>0.68442857044270444</v>
      </c>
      <c r="F167" s="105">
        <v>-15.080669437184284</v>
      </c>
      <c r="G167" s="105">
        <v>10.124827571737569</v>
      </c>
      <c r="H167"/>
      <c r="I167"/>
    </row>
    <row r="168" spans="1:9" ht="14.4" x14ac:dyDescent="0.3">
      <c r="A168" s="67" t="s">
        <v>112</v>
      </c>
      <c r="B168" s="105">
        <v>3.5785817852477357E-2</v>
      </c>
      <c r="C168" s="105">
        <v>1.4788908224296408E-2</v>
      </c>
      <c r="D168" s="105">
        <v>2.4197741516635785</v>
      </c>
      <c r="E168" s="105">
        <v>2.6334596448257256E-2</v>
      </c>
      <c r="F168" s="105">
        <v>4.7154746129510865E-3</v>
      </c>
      <c r="G168" s="105">
        <v>6.6856161092003624E-2</v>
      </c>
      <c r="H168"/>
      <c r="I168"/>
    </row>
    <row r="169" spans="1:9" ht="14.4" x14ac:dyDescent="0.3">
      <c r="A169" s="67" t="s">
        <v>61</v>
      </c>
      <c r="B169" s="105">
        <v>1.4291710765329677E-2</v>
      </c>
      <c r="C169" s="105">
        <v>4.4765464306841064E-2</v>
      </c>
      <c r="D169" s="105">
        <v>0.3192575121609007</v>
      </c>
      <c r="E169" s="108">
        <v>0.75320660672821804</v>
      </c>
      <c r="F169" s="105">
        <v>-7.9757039838536214E-2</v>
      </c>
      <c r="G169" s="105">
        <v>0.10834046136919556</v>
      </c>
      <c r="H169"/>
      <c r="I169"/>
    </row>
    <row r="170" spans="1:9" ht="15" thickBot="1" x14ac:dyDescent="0.35">
      <c r="A170" s="70" t="s">
        <v>153</v>
      </c>
      <c r="B170" s="106">
        <v>-0.37126971033422301</v>
      </c>
      <c r="C170" s="106">
        <v>0.63040244817722935</v>
      </c>
      <c r="D170" s="106">
        <v>-0.58894078125446214</v>
      </c>
      <c r="E170" s="107">
        <v>0.5632198125065625</v>
      </c>
      <c r="F170" s="106">
        <v>-1.6956961079316728</v>
      </c>
      <c r="G170" s="106">
        <v>0.95315668726322667</v>
      </c>
      <c r="H170"/>
      <c r="I170"/>
    </row>
  </sheetData>
  <conditionalFormatting sqref="M21:M26">
    <cfRule type="colorScale" priority="4">
      <colorScale>
        <cfvo type="min"/>
        <cfvo type="percentile" val="50"/>
        <cfvo type="max"/>
        <color rgb="FFF8696B"/>
        <color rgb="FFFFEB84"/>
        <color rgb="FF63BE7B"/>
      </colorScale>
    </cfRule>
  </conditionalFormatting>
  <conditionalFormatting sqref="M34:M39">
    <cfRule type="colorScale" priority="3">
      <colorScale>
        <cfvo type="min"/>
        <cfvo type="percentile" val="50"/>
        <cfvo type="max"/>
        <color rgb="FFF8696B"/>
        <color rgb="FFFFEB84"/>
        <color rgb="FF63BE7B"/>
      </colorScale>
    </cfRule>
  </conditionalFormatting>
  <conditionalFormatting sqref="Q21:Q26">
    <cfRule type="colorScale" priority="2">
      <colorScale>
        <cfvo type="min"/>
        <cfvo type="percentile" val="50"/>
        <cfvo type="max"/>
        <color rgb="FFF8696B"/>
        <color rgb="FFFFEB84"/>
        <color rgb="FF63BE7B"/>
      </colorScale>
    </cfRule>
  </conditionalFormatting>
  <conditionalFormatting sqref="R21:R26">
    <cfRule type="colorScale" priority="1">
      <colorScale>
        <cfvo type="min"/>
        <cfvo type="percentile" val="50"/>
        <cfvo type="max"/>
        <color rgb="FFF8696B"/>
        <color rgb="FFFFEB84"/>
        <color rgb="FF63BE7B"/>
      </colorScale>
    </cfRule>
  </conditionalFormatting>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A1F16-D85D-4559-84B0-2B493F88439D}">
  <sheetPr codeName="Sheet14"/>
  <dimension ref="A1:AB201"/>
  <sheetViews>
    <sheetView topLeftCell="A185" workbookViewId="0">
      <selection activeCell="K198" sqref="K198"/>
    </sheetView>
  </sheetViews>
  <sheetFormatPr defaultRowHeight="13.8" x14ac:dyDescent="0.25"/>
  <cols>
    <col min="1" max="2" width="9" style="67" bestFit="1" customWidth="1"/>
    <col min="3" max="3" width="11" style="67" bestFit="1" customWidth="1"/>
    <col min="4" max="5" width="9" style="67" bestFit="1" customWidth="1"/>
    <col min="6" max="6" width="12.33203125" style="67" bestFit="1" customWidth="1"/>
    <col min="7" max="13" width="9" style="67" bestFit="1" customWidth="1"/>
    <col min="14" max="14" width="8.88671875" style="67"/>
    <col min="15" max="15" width="20.6640625" style="67" bestFit="1" customWidth="1"/>
    <col min="16" max="16" width="9" style="67" bestFit="1" customWidth="1"/>
    <col min="17" max="20" width="8.88671875" style="67"/>
    <col min="21" max="21" width="9" style="67" bestFit="1" customWidth="1"/>
    <col min="22" max="27" width="8.88671875" style="67"/>
    <col min="28" max="28" width="9" style="67" bestFit="1" customWidth="1"/>
    <col min="29" max="16384" width="8.88671875" style="67"/>
  </cols>
  <sheetData>
    <row r="1" spans="1:28" ht="69" x14ac:dyDescent="0.25">
      <c r="A1" s="90" t="s">
        <v>26</v>
      </c>
      <c r="B1" s="89" t="s">
        <v>125</v>
      </c>
      <c r="C1" s="89" t="s">
        <v>28</v>
      </c>
      <c r="D1" s="90" t="s">
        <v>112</v>
      </c>
      <c r="E1" s="89" t="s">
        <v>123</v>
      </c>
      <c r="F1" s="90" t="s">
        <v>153</v>
      </c>
      <c r="G1" s="90" t="s">
        <v>62</v>
      </c>
      <c r="H1" s="90" t="s">
        <v>112</v>
      </c>
      <c r="I1" s="90" t="s">
        <v>124</v>
      </c>
      <c r="J1" s="90" t="s">
        <v>153</v>
      </c>
      <c r="K1" s="89" t="s">
        <v>121</v>
      </c>
      <c r="L1" s="90" t="s">
        <v>122</v>
      </c>
      <c r="M1" s="90" t="s">
        <v>126</v>
      </c>
      <c r="P1" s="89" t="s">
        <v>28</v>
      </c>
      <c r="Q1" s="90" t="s">
        <v>112</v>
      </c>
      <c r="R1" s="89" t="s">
        <v>27</v>
      </c>
      <c r="S1" s="90" t="s">
        <v>153</v>
      </c>
      <c r="T1" s="90" t="s">
        <v>62</v>
      </c>
      <c r="U1" s="90" t="s">
        <v>112</v>
      </c>
      <c r="V1" s="90" t="s">
        <v>61</v>
      </c>
      <c r="W1" s="90" t="s">
        <v>153</v>
      </c>
    </row>
    <row r="2" spans="1:28" x14ac:dyDescent="0.25">
      <c r="A2" s="95" t="s">
        <v>29</v>
      </c>
      <c r="B2" s="110">
        <f t="shared" ref="B2:B39" si="0">E2-K2</f>
        <v>141.12</v>
      </c>
      <c r="C2" s="67">
        <v>40</v>
      </c>
      <c r="D2" s="67">
        <v>489.25628122866732</v>
      </c>
      <c r="E2" s="67">
        <v>248</v>
      </c>
      <c r="F2" s="67">
        <v>10.97</v>
      </c>
      <c r="G2" s="67">
        <v>8.5580000000000003E-2</v>
      </c>
      <c r="H2" s="67">
        <v>489.25628122866732</v>
      </c>
      <c r="I2" s="73">
        <v>28.345479999999998</v>
      </c>
      <c r="J2" s="67">
        <v>10.97</v>
      </c>
      <c r="K2" s="72">
        <f>0.64*K3</f>
        <v>106.88</v>
      </c>
      <c r="L2" s="73">
        <f>0.84*L3</f>
        <v>19.664400000000001</v>
      </c>
      <c r="M2" s="111">
        <f t="shared" ref="M2:M39" si="1">I2-L2</f>
        <v>8.6810799999999979</v>
      </c>
    </row>
    <row r="3" spans="1:28" x14ac:dyDescent="0.25">
      <c r="A3" s="95" t="s">
        <v>30</v>
      </c>
      <c r="B3" s="110">
        <f t="shared" si="0"/>
        <v>414</v>
      </c>
      <c r="C3" s="67">
        <v>40</v>
      </c>
      <c r="D3" s="67">
        <v>601.45500422165276</v>
      </c>
      <c r="E3" s="67">
        <v>581</v>
      </c>
      <c r="F3" s="67">
        <v>10.135</v>
      </c>
      <c r="G3" s="67">
        <v>7.2139999999999996E-2</v>
      </c>
      <c r="H3" s="67">
        <v>601.45500422165276</v>
      </c>
      <c r="I3" s="73">
        <v>63.605170000000001</v>
      </c>
      <c r="J3" s="67">
        <v>10.135</v>
      </c>
      <c r="K3" s="112">
        <v>167</v>
      </c>
      <c r="L3" s="113">
        <v>23.41</v>
      </c>
      <c r="M3" s="111">
        <f t="shared" si="1"/>
        <v>40.195170000000005</v>
      </c>
    </row>
    <row r="4" spans="1:28" x14ac:dyDescent="0.25">
      <c r="A4" s="95" t="s">
        <v>31</v>
      </c>
      <c r="B4" s="110">
        <f t="shared" si="0"/>
        <v>852</v>
      </c>
      <c r="C4" s="67">
        <v>54</v>
      </c>
      <c r="D4" s="67">
        <v>745.13033836580041</v>
      </c>
      <c r="E4" s="67">
        <v>1127</v>
      </c>
      <c r="F4" s="67">
        <v>9.5708330000000004</v>
      </c>
      <c r="G4" s="67">
        <v>0.11168</v>
      </c>
      <c r="H4" s="67">
        <v>745.13033836580041</v>
      </c>
      <c r="I4" s="73">
        <v>93.718260000000001</v>
      </c>
      <c r="J4" s="67">
        <v>9.5708330000000004</v>
      </c>
      <c r="K4" s="112">
        <v>275</v>
      </c>
      <c r="L4" s="113">
        <v>29.52</v>
      </c>
      <c r="M4" s="111">
        <f t="shared" si="1"/>
        <v>64.198260000000005</v>
      </c>
    </row>
    <row r="5" spans="1:28" x14ac:dyDescent="0.25">
      <c r="A5" s="95" t="s">
        <v>32</v>
      </c>
      <c r="B5" s="110">
        <f t="shared" si="0"/>
        <v>1553</v>
      </c>
      <c r="C5" s="67">
        <v>48</v>
      </c>
      <c r="D5" s="67">
        <v>910.17103065767992</v>
      </c>
      <c r="E5" s="67">
        <v>2110</v>
      </c>
      <c r="F5" s="67">
        <v>9.675834</v>
      </c>
      <c r="G5" s="67">
        <v>7.2239999999999999E-2</v>
      </c>
      <c r="H5" s="67">
        <v>910.17103065767992</v>
      </c>
      <c r="I5" s="73">
        <v>115.65866</v>
      </c>
      <c r="J5" s="67">
        <v>9.675834</v>
      </c>
      <c r="K5" s="112">
        <v>557</v>
      </c>
      <c r="L5" s="113">
        <v>39.69</v>
      </c>
      <c r="M5" s="111">
        <f t="shared" si="1"/>
        <v>75.96866</v>
      </c>
    </row>
    <row r="6" spans="1:28" x14ac:dyDescent="0.25">
      <c r="A6" s="95" t="s">
        <v>33</v>
      </c>
      <c r="B6" s="110">
        <f t="shared" si="0"/>
        <v>2000</v>
      </c>
      <c r="C6" s="67">
        <v>94</v>
      </c>
      <c r="D6" s="67">
        <v>926.92614322219038</v>
      </c>
      <c r="E6" s="67">
        <v>2704</v>
      </c>
      <c r="F6" s="67">
        <v>10.19083</v>
      </c>
      <c r="G6" s="67">
        <v>0.48066000000000003</v>
      </c>
      <c r="H6" s="67">
        <v>926.92614322219038</v>
      </c>
      <c r="I6" s="73">
        <v>161.72585000000001</v>
      </c>
      <c r="J6" s="67">
        <v>10.19083</v>
      </c>
      <c r="K6" s="112">
        <v>704</v>
      </c>
      <c r="L6" s="113">
        <v>39.72</v>
      </c>
      <c r="M6" s="111">
        <f t="shared" si="1"/>
        <v>122.00585000000001</v>
      </c>
    </row>
    <row r="7" spans="1:28" x14ac:dyDescent="0.25">
      <c r="A7" s="95" t="s">
        <v>34</v>
      </c>
      <c r="B7" s="110">
        <f t="shared" si="0"/>
        <v>1828</v>
      </c>
      <c r="C7" s="67">
        <v>94</v>
      </c>
      <c r="D7" s="67">
        <v>1093.2137104280087</v>
      </c>
      <c r="E7" s="67">
        <v>2431</v>
      </c>
      <c r="F7" s="67">
        <v>11.8025</v>
      </c>
      <c r="G7" s="67">
        <v>0.20668</v>
      </c>
      <c r="H7" s="67">
        <v>1093.2137104280087</v>
      </c>
      <c r="I7" s="73">
        <v>116.33893999999999</v>
      </c>
      <c r="J7" s="67">
        <v>11.8025</v>
      </c>
      <c r="K7" s="112">
        <v>603</v>
      </c>
      <c r="L7" s="113">
        <v>32.479999999999997</v>
      </c>
      <c r="M7" s="111">
        <f t="shared" si="1"/>
        <v>83.85893999999999</v>
      </c>
      <c r="AB7" s="67">
        <v>1000</v>
      </c>
    </row>
    <row r="8" spans="1:28" x14ac:dyDescent="0.25">
      <c r="A8" s="95" t="s">
        <v>0</v>
      </c>
      <c r="B8" s="110">
        <f t="shared" si="0"/>
        <v>1536</v>
      </c>
      <c r="C8" s="67">
        <v>104</v>
      </c>
      <c r="D8" s="67">
        <v>1142.7662743982239</v>
      </c>
      <c r="E8" s="67">
        <v>2139</v>
      </c>
      <c r="F8" s="67">
        <v>10.105</v>
      </c>
      <c r="G8" s="67">
        <v>0.37716000000000005</v>
      </c>
      <c r="H8" s="67">
        <v>1142.7662743982239</v>
      </c>
      <c r="I8" s="73">
        <v>66.039000000000001</v>
      </c>
      <c r="J8" s="67">
        <v>10.105</v>
      </c>
      <c r="K8" s="112">
        <v>603</v>
      </c>
      <c r="L8" s="113">
        <v>14.63</v>
      </c>
      <c r="M8" s="111">
        <f t="shared" si="1"/>
        <v>51.408999999999999</v>
      </c>
    </row>
    <row r="9" spans="1:28" x14ac:dyDescent="0.25">
      <c r="A9" s="95" t="s">
        <v>1</v>
      </c>
      <c r="B9" s="110">
        <f t="shared" si="0"/>
        <v>1470</v>
      </c>
      <c r="C9" s="67">
        <v>132</v>
      </c>
      <c r="D9" s="67">
        <v>1179.7130149518296</v>
      </c>
      <c r="E9" s="67">
        <v>1961</v>
      </c>
      <c r="F9" s="67">
        <v>9.0633339999999993</v>
      </c>
      <c r="G9" s="67">
        <v>0.30213999999999996</v>
      </c>
      <c r="H9" s="67">
        <v>1179.7130149518296</v>
      </c>
      <c r="I9" s="73">
        <v>64.755139999999997</v>
      </c>
      <c r="J9" s="67">
        <v>9.0633339999999993</v>
      </c>
      <c r="K9" s="112">
        <v>491</v>
      </c>
      <c r="L9" s="113">
        <v>13.24</v>
      </c>
      <c r="M9" s="111">
        <f t="shared" si="1"/>
        <v>51.515139999999995</v>
      </c>
    </row>
    <row r="10" spans="1:28" x14ac:dyDescent="0.25">
      <c r="A10" s="95" t="s">
        <v>2</v>
      </c>
      <c r="B10" s="110">
        <f t="shared" si="0"/>
        <v>1503</v>
      </c>
      <c r="C10" s="67">
        <v>108</v>
      </c>
      <c r="D10" s="67">
        <v>1061.4578836335502</v>
      </c>
      <c r="E10" s="67">
        <v>2067</v>
      </c>
      <c r="F10" s="67">
        <v>7.479609</v>
      </c>
      <c r="G10" s="67">
        <v>0.30277999999999999</v>
      </c>
      <c r="H10" s="67">
        <v>1061.4578836335502</v>
      </c>
      <c r="I10" s="73">
        <v>61.190660000000001</v>
      </c>
      <c r="J10" s="67">
        <v>7.479609</v>
      </c>
      <c r="K10" s="112">
        <v>564</v>
      </c>
      <c r="L10" s="113">
        <v>24.53</v>
      </c>
      <c r="M10" s="111">
        <f t="shared" si="1"/>
        <v>36.66066</v>
      </c>
    </row>
    <row r="11" spans="1:28" x14ac:dyDescent="0.25">
      <c r="A11" s="95" t="s">
        <v>3</v>
      </c>
      <c r="B11" s="110">
        <f t="shared" si="0"/>
        <v>1739</v>
      </c>
      <c r="C11" s="67">
        <v>122</v>
      </c>
      <c r="D11" s="67">
        <v>1140.4433110744994</v>
      </c>
      <c r="E11" s="67">
        <v>2410</v>
      </c>
      <c r="F11" s="67">
        <v>8.1220999999999997</v>
      </c>
      <c r="G11" s="67">
        <v>0.25558000000000003</v>
      </c>
      <c r="H11" s="67">
        <v>1140.4433110744994</v>
      </c>
      <c r="I11" s="73">
        <v>75.31053</v>
      </c>
      <c r="J11" s="67">
        <v>8.1220999999999997</v>
      </c>
      <c r="K11" s="112">
        <v>671</v>
      </c>
      <c r="L11" s="113">
        <v>35.29</v>
      </c>
      <c r="M11" s="111">
        <f t="shared" si="1"/>
        <v>40.020530000000001</v>
      </c>
    </row>
    <row r="12" spans="1:28" x14ac:dyDescent="0.25">
      <c r="A12" s="95" t="s">
        <v>4</v>
      </c>
      <c r="B12" s="110">
        <f t="shared" si="0"/>
        <v>2007</v>
      </c>
      <c r="C12" s="67">
        <v>156</v>
      </c>
      <c r="D12" s="67">
        <v>1346.2520412104684</v>
      </c>
      <c r="E12" s="67">
        <v>2801</v>
      </c>
      <c r="F12" s="67">
        <v>8.2002830000000007</v>
      </c>
      <c r="G12" s="67">
        <v>0.1525</v>
      </c>
      <c r="H12" s="67">
        <v>1346.2520412104684</v>
      </c>
      <c r="I12" s="73">
        <v>171.97936000000001</v>
      </c>
      <c r="J12" s="67">
        <v>8.2002830000000007</v>
      </c>
      <c r="K12" s="112">
        <v>794</v>
      </c>
      <c r="L12" s="113">
        <v>32.39</v>
      </c>
      <c r="M12" s="111">
        <f t="shared" si="1"/>
        <v>139.58936</v>
      </c>
    </row>
    <row r="13" spans="1:28" x14ac:dyDescent="0.25">
      <c r="A13" s="95" t="s">
        <v>5</v>
      </c>
      <c r="B13" s="110">
        <f t="shared" si="0"/>
        <v>2169</v>
      </c>
      <c r="C13" s="67">
        <v>308</v>
      </c>
      <c r="D13" s="67">
        <v>1421.7119334862143</v>
      </c>
      <c r="E13" s="67">
        <v>3064</v>
      </c>
      <c r="F13" s="67">
        <v>7.8101839999999996</v>
      </c>
      <c r="G13" s="67">
        <v>8.23996</v>
      </c>
      <c r="H13" s="67">
        <v>1421.7119334862143</v>
      </c>
      <c r="I13" s="73">
        <v>174.90261000000001</v>
      </c>
      <c r="J13" s="67">
        <v>7.8101839999999996</v>
      </c>
      <c r="K13" s="112">
        <v>895</v>
      </c>
      <c r="L13" s="113">
        <v>69.489999999999995</v>
      </c>
      <c r="M13" s="111">
        <f t="shared" si="1"/>
        <v>105.41261000000002</v>
      </c>
    </row>
    <row r="14" spans="1:28" x14ac:dyDescent="0.25">
      <c r="A14" s="95" t="s">
        <v>6</v>
      </c>
      <c r="B14" s="110">
        <f t="shared" si="0"/>
        <v>2813</v>
      </c>
      <c r="C14" s="67">
        <v>222</v>
      </c>
      <c r="D14" s="67">
        <v>1561.7151276352229</v>
      </c>
      <c r="E14" s="67">
        <v>3788</v>
      </c>
      <c r="F14" s="67">
        <v>7.0525919999999998</v>
      </c>
      <c r="G14" s="67">
        <v>1.0528</v>
      </c>
      <c r="H14" s="67">
        <v>1561.7151276352229</v>
      </c>
      <c r="I14" s="73">
        <v>227.24073000000001</v>
      </c>
      <c r="J14" s="67">
        <v>7.0525919999999998</v>
      </c>
      <c r="K14" s="114">
        <v>975</v>
      </c>
      <c r="L14" s="113">
        <v>65.09</v>
      </c>
      <c r="M14" s="111">
        <f t="shared" si="1"/>
        <v>162.15073000000001</v>
      </c>
    </row>
    <row r="15" spans="1:28" x14ac:dyDescent="0.25">
      <c r="A15" s="95" t="s">
        <v>7</v>
      </c>
      <c r="B15" s="110">
        <f t="shared" si="0"/>
        <v>3223</v>
      </c>
      <c r="C15" s="67">
        <v>440</v>
      </c>
      <c r="D15" s="67">
        <v>1654.996607708189</v>
      </c>
      <c r="E15" s="67">
        <v>4313</v>
      </c>
      <c r="F15" s="67">
        <v>5.5509579999999996</v>
      </c>
      <c r="G15" s="67">
        <v>2.0798200000000002</v>
      </c>
      <c r="H15" s="67">
        <v>1654.996607708189</v>
      </c>
      <c r="I15" s="73">
        <v>353.31984999999997</v>
      </c>
      <c r="J15" s="67">
        <v>5.5509579999999996</v>
      </c>
      <c r="K15" s="114">
        <v>1090</v>
      </c>
      <c r="L15" s="113">
        <v>126.07</v>
      </c>
      <c r="M15" s="111">
        <f t="shared" si="1"/>
        <v>227.24984999999998</v>
      </c>
    </row>
    <row r="16" spans="1:28" x14ac:dyDescent="0.25">
      <c r="A16" s="95" t="s">
        <v>8</v>
      </c>
      <c r="B16" s="110">
        <f t="shared" si="0"/>
        <v>3151</v>
      </c>
      <c r="C16" s="67">
        <v>808</v>
      </c>
      <c r="D16" s="67">
        <v>1689.4077113570354</v>
      </c>
      <c r="E16" s="67">
        <v>4459</v>
      </c>
      <c r="F16" s="67">
        <v>5.0935249999999996</v>
      </c>
      <c r="G16" s="67">
        <v>7.13476</v>
      </c>
      <c r="H16" s="67">
        <v>1689.4077113570354</v>
      </c>
      <c r="I16" s="73">
        <v>791.40548999999999</v>
      </c>
      <c r="J16" s="67">
        <v>5.0935249999999996</v>
      </c>
      <c r="K16" s="114">
        <v>1308</v>
      </c>
      <c r="L16" s="113">
        <v>400.13</v>
      </c>
      <c r="M16" s="111">
        <f t="shared" si="1"/>
        <v>391.27548999999999</v>
      </c>
    </row>
    <row r="17" spans="1:26" x14ac:dyDescent="0.25">
      <c r="A17" s="95" t="s">
        <v>9</v>
      </c>
      <c r="B17" s="110">
        <f t="shared" si="0"/>
        <v>3576</v>
      </c>
      <c r="C17" s="67">
        <v>1736</v>
      </c>
      <c r="D17" s="67">
        <v>1666.0487670797631</v>
      </c>
      <c r="E17" s="67">
        <v>5171</v>
      </c>
      <c r="F17" s="67">
        <v>5.3289749999999998</v>
      </c>
      <c r="G17" s="67">
        <v>14.41498</v>
      </c>
      <c r="H17" s="67">
        <v>1666.0487670797631</v>
      </c>
      <c r="I17" s="73">
        <v>651.26466000000005</v>
      </c>
      <c r="J17" s="67">
        <v>5.3289749999999998</v>
      </c>
      <c r="K17" s="114">
        <v>1595</v>
      </c>
      <c r="L17" s="113">
        <v>193.2</v>
      </c>
      <c r="M17" s="111">
        <f t="shared" si="1"/>
        <v>458.06466000000006</v>
      </c>
    </row>
    <row r="18" spans="1:26" x14ac:dyDescent="0.25">
      <c r="A18" s="95" t="s">
        <v>10</v>
      </c>
      <c r="B18" s="110">
        <f t="shared" si="0"/>
        <v>2606</v>
      </c>
      <c r="C18" s="67">
        <v>1366</v>
      </c>
      <c r="D18" s="67">
        <v>1648.7652143869977</v>
      </c>
      <c r="E18" s="67">
        <v>3826</v>
      </c>
      <c r="F18" s="67">
        <v>4.9295</v>
      </c>
      <c r="G18" s="67">
        <v>7.29054</v>
      </c>
      <c r="H18" s="67">
        <v>1648.7652143869977</v>
      </c>
      <c r="I18" s="73">
        <v>239.28113999999999</v>
      </c>
      <c r="J18" s="67">
        <v>4.9295</v>
      </c>
      <c r="K18" s="114">
        <v>1220</v>
      </c>
      <c r="L18" s="113">
        <v>99.79</v>
      </c>
      <c r="M18" s="111">
        <f t="shared" si="1"/>
        <v>139.49113999999997</v>
      </c>
    </row>
    <row r="19" spans="1:26" x14ac:dyDescent="0.25">
      <c r="A19" s="95" t="s">
        <v>11</v>
      </c>
      <c r="B19" s="110">
        <f t="shared" si="0"/>
        <v>2132</v>
      </c>
      <c r="C19" s="67">
        <v>844</v>
      </c>
      <c r="D19" s="67">
        <v>1785.7813725539183</v>
      </c>
      <c r="E19" s="67">
        <v>3081</v>
      </c>
      <c r="F19" s="67">
        <v>4.8942420000000002</v>
      </c>
      <c r="G19" s="67">
        <v>4.3246000000000002</v>
      </c>
      <c r="H19" s="67">
        <v>1785.7813725539183</v>
      </c>
      <c r="I19" s="73">
        <v>211.72102000000001</v>
      </c>
      <c r="J19" s="67">
        <v>4.8942420000000002</v>
      </c>
      <c r="K19" s="112">
        <v>949</v>
      </c>
      <c r="L19" s="113">
        <v>99.8</v>
      </c>
      <c r="M19" s="111">
        <f t="shared" si="1"/>
        <v>111.92102000000001</v>
      </c>
      <c r="O19" s="69" t="s">
        <v>131</v>
      </c>
      <c r="X19" s="69" t="s">
        <v>64</v>
      </c>
    </row>
    <row r="20" spans="1:26" x14ac:dyDescent="0.25">
      <c r="A20" s="95" t="s">
        <v>12</v>
      </c>
      <c r="B20" s="110">
        <f t="shared" si="0"/>
        <v>2526</v>
      </c>
      <c r="C20" s="67">
        <v>1040</v>
      </c>
      <c r="D20" s="67">
        <v>2056.7045867365473</v>
      </c>
      <c r="E20" s="67">
        <v>3498</v>
      </c>
      <c r="F20" s="67">
        <v>4.5265919999999999</v>
      </c>
      <c r="G20" s="67">
        <v>2.8322399999999996</v>
      </c>
      <c r="H20" s="67">
        <v>2056.7045867365473</v>
      </c>
      <c r="I20" s="73">
        <v>179.84792999999999</v>
      </c>
      <c r="J20" s="67">
        <v>4.5265919999999999</v>
      </c>
      <c r="K20" s="112">
        <v>972</v>
      </c>
      <c r="L20" s="113">
        <v>62.08</v>
      </c>
      <c r="M20" s="111">
        <f t="shared" si="1"/>
        <v>117.76792999999999</v>
      </c>
      <c r="U20" s="81" t="s">
        <v>135</v>
      </c>
    </row>
    <row r="21" spans="1:26" x14ac:dyDescent="0.25">
      <c r="A21" s="95" t="s">
        <v>13</v>
      </c>
      <c r="B21" s="110">
        <f t="shared" si="0"/>
        <v>2463</v>
      </c>
      <c r="C21" s="67">
        <v>1144</v>
      </c>
      <c r="D21" s="67">
        <v>2423.0473470284524</v>
      </c>
      <c r="E21" s="67">
        <v>3549</v>
      </c>
      <c r="F21" s="67">
        <v>4.8822669999999997</v>
      </c>
      <c r="G21" s="67">
        <v>3.6890000000000001</v>
      </c>
      <c r="H21" s="67">
        <v>2423.0473470284524</v>
      </c>
      <c r="I21" s="73">
        <v>335.14697000000001</v>
      </c>
      <c r="J21" s="67">
        <v>4.8822669999999997</v>
      </c>
      <c r="K21" s="114">
        <v>1086</v>
      </c>
      <c r="L21" s="113">
        <v>107.84</v>
      </c>
      <c r="M21" s="111">
        <f t="shared" si="1"/>
        <v>227.30697000000001</v>
      </c>
      <c r="O21" s="84" t="s">
        <v>35</v>
      </c>
      <c r="P21" s="85">
        <f>CORREL(B2:B39,C2:C39)</f>
        <v>0.79722726904333685</v>
      </c>
      <c r="Q21" s="67" t="str">
        <f>IF(P21&gt;0.7,"Strong Correlation",IF(P21&gt;0.3,"Moderate Correlation",IF(P21&gt;0,"Weak Correlation")))</f>
        <v>Strong Correlation</v>
      </c>
      <c r="U21" s="85">
        <f>CORREL(E2:E39,C2:C39)</f>
        <v>0.81192787931728161</v>
      </c>
      <c r="X21" s="84" t="s">
        <v>35</v>
      </c>
      <c r="Y21" s="85">
        <v>0.81192787931728161</v>
      </c>
      <c r="Z21" s="67" t="str">
        <f>IF(Y21&gt;0.7,"Strong Correlation",IF(Y21&gt;0.3,"Moderate Correlation",IF(Y21&gt;0,"Weak Correlation")))</f>
        <v>Strong Correlation</v>
      </c>
    </row>
    <row r="22" spans="1:26" x14ac:dyDescent="0.25">
      <c r="A22" s="95" t="s">
        <v>14</v>
      </c>
      <c r="B22" s="110">
        <f t="shared" si="0"/>
        <v>2569</v>
      </c>
      <c r="C22" s="67">
        <v>1168</v>
      </c>
      <c r="D22" s="67">
        <v>2544.813166100505</v>
      </c>
      <c r="E22" s="67">
        <v>3837</v>
      </c>
      <c r="F22" s="67">
        <v>4.4138919999999997</v>
      </c>
      <c r="G22" s="67">
        <v>2.9133800000000001</v>
      </c>
      <c r="H22" s="67">
        <v>2544.813166100505</v>
      </c>
      <c r="I22" s="73">
        <v>373.32213000000002</v>
      </c>
      <c r="J22" s="67">
        <v>4.4138919999999997</v>
      </c>
      <c r="K22" s="114">
        <v>1268</v>
      </c>
      <c r="L22" s="113">
        <v>119.84</v>
      </c>
      <c r="M22" s="111">
        <f t="shared" si="1"/>
        <v>253.48213000000001</v>
      </c>
      <c r="O22" s="84" t="s">
        <v>36</v>
      </c>
      <c r="P22" s="85">
        <f>CORREL(B2:B38,C3:C39)</f>
        <v>0.82320553148786524</v>
      </c>
      <c r="Q22" s="67" t="str">
        <f t="shared" ref="Q22:Q26" si="2">IF(P22&gt;0.7,"Strong Correlation",IF(P22&gt;0.3,"Moderate Correlation",IF(P22&gt;0,"Weak Correlation")))</f>
        <v>Strong Correlation</v>
      </c>
      <c r="U22" s="87">
        <f>CORREL(E2:E39,C3:C40)</f>
        <v>0.82508027298300279</v>
      </c>
      <c r="X22" s="86" t="s">
        <v>36</v>
      </c>
      <c r="Y22" s="87">
        <v>0.82508027298300279</v>
      </c>
      <c r="Z22" s="67" t="str">
        <f t="shared" ref="Z22:Z26" si="3">IF(Y22&gt;0.7,"Strong Correlation",IF(Y22&gt;0.3,"Moderate Correlation",IF(Y22&gt;0,"Weak Correlation")))</f>
        <v>Strong Correlation</v>
      </c>
    </row>
    <row r="23" spans="1:26" x14ac:dyDescent="0.25">
      <c r="A23" s="95" t="s">
        <v>15</v>
      </c>
      <c r="B23" s="110">
        <f t="shared" si="0"/>
        <v>2838</v>
      </c>
      <c r="C23" s="67">
        <v>1174</v>
      </c>
      <c r="D23" s="67">
        <v>2709.9781656710361</v>
      </c>
      <c r="E23" s="67">
        <v>4325</v>
      </c>
      <c r="F23" s="67">
        <v>4.5016749999999996</v>
      </c>
      <c r="G23" s="67">
        <v>3.8172800000000002</v>
      </c>
      <c r="H23" s="67">
        <v>2709.9781656710361</v>
      </c>
      <c r="I23" s="73">
        <v>532.77737000000002</v>
      </c>
      <c r="J23" s="67">
        <v>4.5016749999999996</v>
      </c>
      <c r="K23" s="114">
        <v>1487</v>
      </c>
      <c r="L23" s="113">
        <v>116.83</v>
      </c>
      <c r="M23" s="111">
        <f t="shared" si="1"/>
        <v>415.94737000000003</v>
      </c>
      <c r="O23" s="84" t="s">
        <v>37</v>
      </c>
      <c r="P23" s="85">
        <f>CORREL(B2:B37,C4:C39)</f>
        <v>0.77656670898441749</v>
      </c>
      <c r="Q23" s="67" t="str">
        <f t="shared" si="2"/>
        <v>Strong Correlation</v>
      </c>
      <c r="U23" s="85">
        <f>CORREL(E2:E37,C4:C39)</f>
        <v>0.75508014483149899</v>
      </c>
      <c r="X23" s="84" t="s">
        <v>37</v>
      </c>
      <c r="Y23" s="85">
        <v>0.75508014483149899</v>
      </c>
      <c r="Z23" s="67" t="str">
        <f t="shared" si="3"/>
        <v>Strong Correlation</v>
      </c>
    </row>
    <row r="24" spans="1:26" x14ac:dyDescent="0.25">
      <c r="A24" s="95" t="s">
        <v>16</v>
      </c>
      <c r="B24" s="110">
        <f t="shared" si="0"/>
        <v>3214</v>
      </c>
      <c r="C24" s="67">
        <v>952</v>
      </c>
      <c r="D24" s="67">
        <v>3092.9964683872281</v>
      </c>
      <c r="E24" s="67">
        <v>4901</v>
      </c>
      <c r="F24" s="67">
        <v>5.0112750000000004</v>
      </c>
      <c r="G24" s="67">
        <v>4.5994200000000003</v>
      </c>
      <c r="H24" s="67">
        <v>3092.9964683872281</v>
      </c>
      <c r="I24" s="73">
        <v>904.04055000000005</v>
      </c>
      <c r="J24" s="67">
        <v>5.0112750000000004</v>
      </c>
      <c r="K24" s="114">
        <v>1687</v>
      </c>
      <c r="L24" s="113">
        <v>444.11</v>
      </c>
      <c r="M24" s="111">
        <f t="shared" si="1"/>
        <v>459.93055000000004</v>
      </c>
      <c r="O24" s="86" t="s">
        <v>38</v>
      </c>
      <c r="P24" s="87">
        <f>CORREL(B2:B36,C5:C39)</f>
        <v>0.82997677063353137</v>
      </c>
      <c r="Q24" s="67" t="str">
        <f t="shared" si="2"/>
        <v>Strong Correlation</v>
      </c>
      <c r="U24" s="85">
        <f>CORREL(E2:E36,C5:C39)</f>
        <v>0.79580816766424556</v>
      </c>
      <c r="X24" s="84" t="s">
        <v>38</v>
      </c>
      <c r="Y24" s="85">
        <v>0.79580816766424556</v>
      </c>
      <c r="Z24" s="67" t="str">
        <f t="shared" si="3"/>
        <v>Strong Correlation</v>
      </c>
    </row>
    <row r="25" spans="1:26" x14ac:dyDescent="0.25">
      <c r="A25" s="95" t="s">
        <v>17</v>
      </c>
      <c r="B25" s="110">
        <f t="shared" si="0"/>
        <v>2737</v>
      </c>
      <c r="C25" s="67">
        <v>914</v>
      </c>
      <c r="D25" s="67">
        <v>2931.6837211867464</v>
      </c>
      <c r="E25" s="67">
        <v>4077</v>
      </c>
      <c r="F25" s="67">
        <v>4.5907249999999999</v>
      </c>
      <c r="G25" s="67">
        <v>5.1530399999999998</v>
      </c>
      <c r="H25" s="67">
        <v>2931.6837211867464</v>
      </c>
      <c r="I25" s="73">
        <v>398.33125999999999</v>
      </c>
      <c r="J25" s="67">
        <v>4.5907249999999999</v>
      </c>
      <c r="K25" s="114">
        <v>1340</v>
      </c>
      <c r="L25" s="113">
        <v>142.06</v>
      </c>
      <c r="M25" s="111">
        <f t="shared" si="1"/>
        <v>256.27125999999998</v>
      </c>
      <c r="O25" s="84" t="s">
        <v>39</v>
      </c>
      <c r="P25" s="85">
        <f>CORREL(B2:B35,C6:C39)</f>
        <v>0.75511989104528898</v>
      </c>
      <c r="Q25" s="67" t="str">
        <f t="shared" si="2"/>
        <v>Strong Correlation</v>
      </c>
      <c r="U25" s="85">
        <f>CORREL(E2:E35,C6:C39)</f>
        <v>0.73212616932000074</v>
      </c>
      <c r="X25" s="84" t="s">
        <v>39</v>
      </c>
      <c r="Y25" s="85">
        <v>0.73212616932000074</v>
      </c>
      <c r="Z25" s="67" t="str">
        <f t="shared" si="3"/>
        <v>Strong Correlation</v>
      </c>
    </row>
    <row r="26" spans="1:26" x14ac:dyDescent="0.25">
      <c r="A26" s="95" t="s">
        <v>18</v>
      </c>
      <c r="B26" s="110">
        <f t="shared" si="0"/>
        <v>2017</v>
      </c>
      <c r="C26" s="67">
        <v>640</v>
      </c>
      <c r="D26" s="67">
        <v>2417.5657099744908</v>
      </c>
      <c r="E26" s="67">
        <v>2901</v>
      </c>
      <c r="F26" s="67">
        <v>3.6475170000000001</v>
      </c>
      <c r="G26" s="67">
        <v>3.23706</v>
      </c>
      <c r="H26" s="67">
        <v>2417.5657099744908</v>
      </c>
      <c r="I26" s="73">
        <v>261.15296999999998</v>
      </c>
      <c r="J26" s="67">
        <v>3.6475170000000001</v>
      </c>
      <c r="K26" s="115">
        <v>884</v>
      </c>
      <c r="L26" s="116">
        <v>46</v>
      </c>
      <c r="M26" s="111">
        <f t="shared" si="1"/>
        <v>215.15296999999998</v>
      </c>
      <c r="O26" s="84" t="s">
        <v>40</v>
      </c>
      <c r="P26" s="85">
        <f>CORREL(B2:B34,C7:C39)</f>
        <v>0.59923674676882177</v>
      </c>
      <c r="Q26" s="67" t="str">
        <f t="shared" si="2"/>
        <v>Moderate Correlation</v>
      </c>
      <c r="U26" s="85">
        <f>CORREL(E2:E34,C7:C39)</f>
        <v>0.61204080117334625</v>
      </c>
      <c r="X26" s="84" t="s">
        <v>40</v>
      </c>
      <c r="Y26" s="85">
        <v>0.61204080117334625</v>
      </c>
      <c r="Z26" s="67" t="str">
        <f t="shared" si="3"/>
        <v>Moderate Correlation</v>
      </c>
    </row>
    <row r="27" spans="1:26" x14ac:dyDescent="0.25">
      <c r="A27" s="95" t="s">
        <v>19</v>
      </c>
      <c r="B27" s="110">
        <f t="shared" si="0"/>
        <v>2288</v>
      </c>
      <c r="C27" s="67">
        <v>796</v>
      </c>
      <c r="D27" s="67">
        <v>2491.3974944679458</v>
      </c>
      <c r="E27" s="67">
        <v>3335</v>
      </c>
      <c r="F27" s="67">
        <v>3.624425</v>
      </c>
      <c r="G27" s="67">
        <v>6.4916200000000002</v>
      </c>
      <c r="H27" s="67">
        <v>2491.3974944679458</v>
      </c>
      <c r="I27" s="73">
        <v>332.00632000000002</v>
      </c>
      <c r="J27" s="67">
        <v>3.624425</v>
      </c>
      <c r="K27" s="99">
        <v>1047</v>
      </c>
      <c r="L27" s="116">
        <v>113.89</v>
      </c>
      <c r="M27" s="111">
        <f t="shared" si="1"/>
        <v>218.11632000000003</v>
      </c>
    </row>
    <row r="28" spans="1:26" x14ac:dyDescent="0.25">
      <c r="A28" s="95" t="s">
        <v>20</v>
      </c>
      <c r="B28" s="110">
        <f t="shared" si="0"/>
        <v>2244</v>
      </c>
      <c r="C28" s="67">
        <v>808</v>
      </c>
      <c r="D28" s="67">
        <v>2666.4030050614169</v>
      </c>
      <c r="E28" s="67">
        <v>3399</v>
      </c>
      <c r="F28" s="67">
        <v>3.1359919999999999</v>
      </c>
      <c r="G28" s="67">
        <v>4.0792199999999994</v>
      </c>
      <c r="H28" s="67">
        <v>2666.4030050614169</v>
      </c>
      <c r="I28" s="73">
        <v>246.24901</v>
      </c>
      <c r="J28" s="67">
        <v>3.1359919999999999</v>
      </c>
      <c r="K28" s="99">
        <v>1155</v>
      </c>
      <c r="L28" s="116">
        <v>119.56</v>
      </c>
      <c r="M28" s="111">
        <f t="shared" si="1"/>
        <v>126.68901</v>
      </c>
    </row>
    <row r="29" spans="1:26" x14ac:dyDescent="0.25">
      <c r="A29" s="95" t="s">
        <v>21</v>
      </c>
      <c r="B29" s="110">
        <f t="shared" si="0"/>
        <v>2295</v>
      </c>
      <c r="C29" s="67">
        <v>874</v>
      </c>
      <c r="D29" s="67">
        <v>2706.3409670306824</v>
      </c>
      <c r="E29" s="67">
        <v>3307</v>
      </c>
      <c r="F29" s="67">
        <v>1.918042</v>
      </c>
      <c r="G29" s="67">
        <v>4.4175900000000006</v>
      </c>
      <c r="H29" s="67">
        <v>2706.3409670306824</v>
      </c>
      <c r="I29" s="73">
        <v>211.15089</v>
      </c>
      <c r="J29" s="67">
        <v>1.918042</v>
      </c>
      <c r="K29" s="99">
        <v>1012</v>
      </c>
      <c r="L29" s="116">
        <v>76.16</v>
      </c>
      <c r="M29" s="111">
        <f t="shared" si="1"/>
        <v>134.99089000000001</v>
      </c>
    </row>
    <row r="30" spans="1:26" x14ac:dyDescent="0.25">
      <c r="A30" s="95" t="s">
        <v>22</v>
      </c>
      <c r="B30" s="110">
        <f t="shared" si="0"/>
        <v>1995</v>
      </c>
      <c r="C30" s="67">
        <v>862</v>
      </c>
      <c r="D30" s="67">
        <v>2786.3152152499456</v>
      </c>
      <c r="E30" s="67">
        <v>2975</v>
      </c>
      <c r="F30" s="67">
        <v>2.389783</v>
      </c>
      <c r="G30" s="67">
        <v>4.3139200000000004</v>
      </c>
      <c r="H30" s="67">
        <v>2786.3152152499456</v>
      </c>
      <c r="I30" s="73">
        <v>156.94103999999999</v>
      </c>
      <c r="J30" s="67">
        <v>2.389783</v>
      </c>
      <c r="K30" s="115">
        <v>980</v>
      </c>
      <c r="L30" s="116">
        <v>80.650000000000006</v>
      </c>
      <c r="M30" s="111">
        <f t="shared" si="1"/>
        <v>76.291039999999981</v>
      </c>
    </row>
    <row r="31" spans="1:26" x14ac:dyDescent="0.25">
      <c r="A31" s="95" t="s">
        <v>23</v>
      </c>
      <c r="B31" s="110">
        <f t="shared" si="0"/>
        <v>2331</v>
      </c>
      <c r="C31" s="67">
        <v>746</v>
      </c>
      <c r="D31" s="67">
        <v>3065.2232795837936</v>
      </c>
      <c r="E31" s="67">
        <v>3471</v>
      </c>
      <c r="F31" s="67">
        <v>2.569083</v>
      </c>
      <c r="G31" s="67">
        <v>6.4261599999999994</v>
      </c>
      <c r="H31" s="67">
        <v>3065.2232795837936</v>
      </c>
      <c r="I31" s="73">
        <v>405.43185999999997</v>
      </c>
      <c r="J31" s="67">
        <v>2.569083</v>
      </c>
      <c r="K31" s="110">
        <v>1140</v>
      </c>
      <c r="L31" s="116">
        <v>151.12</v>
      </c>
      <c r="M31" s="111">
        <f t="shared" si="1"/>
        <v>254.31185999999997</v>
      </c>
    </row>
    <row r="32" spans="1:26" x14ac:dyDescent="0.25">
      <c r="A32" s="95" t="s">
        <v>24</v>
      </c>
      <c r="B32" s="110">
        <f t="shared" si="0"/>
        <v>2541</v>
      </c>
      <c r="C32" s="67">
        <v>688</v>
      </c>
      <c r="D32" s="67">
        <v>2934.8579462134744</v>
      </c>
      <c r="E32" s="67">
        <v>3733</v>
      </c>
      <c r="F32" s="67">
        <v>1.901033</v>
      </c>
      <c r="G32" s="67">
        <v>8.7522599999999997</v>
      </c>
      <c r="H32" s="67">
        <v>2934.8579462134744</v>
      </c>
      <c r="I32" s="73">
        <v>520.51226999999994</v>
      </c>
      <c r="J32" s="67">
        <v>1.901033</v>
      </c>
      <c r="K32" s="110">
        <v>1192</v>
      </c>
      <c r="L32" s="116">
        <v>125.05</v>
      </c>
      <c r="M32" s="111">
        <f t="shared" si="1"/>
        <v>395.46226999999993</v>
      </c>
      <c r="O32" s="69" t="s">
        <v>132</v>
      </c>
      <c r="X32" s="69" t="s">
        <v>63</v>
      </c>
    </row>
    <row r="33" spans="1:26" x14ac:dyDescent="0.25">
      <c r="A33" s="95" t="s">
        <v>25</v>
      </c>
      <c r="B33" s="110">
        <f t="shared" si="0"/>
        <v>2483</v>
      </c>
      <c r="C33" s="67">
        <v>772</v>
      </c>
      <c r="D33" s="67">
        <v>2699.6596809971975</v>
      </c>
      <c r="E33" s="67">
        <v>3665</v>
      </c>
      <c r="F33" s="67">
        <v>1.3052079999999999</v>
      </c>
      <c r="G33" s="67">
        <v>9.2307000000000006</v>
      </c>
      <c r="H33" s="67">
        <v>2699.6596809971975</v>
      </c>
      <c r="I33" s="73">
        <v>333.68207000000001</v>
      </c>
      <c r="J33" s="67">
        <v>1.3052079999999999</v>
      </c>
      <c r="K33" s="110">
        <v>1182</v>
      </c>
      <c r="L33" s="116">
        <v>109.92</v>
      </c>
      <c r="M33" s="111">
        <f t="shared" si="1"/>
        <v>223.76206999999999</v>
      </c>
      <c r="U33" s="81" t="s">
        <v>135</v>
      </c>
    </row>
    <row r="34" spans="1:26" x14ac:dyDescent="0.25">
      <c r="A34" s="96">
        <v>2017</v>
      </c>
      <c r="B34" s="110">
        <f t="shared" si="0"/>
        <v>2990</v>
      </c>
      <c r="C34" s="67">
        <v>948</v>
      </c>
      <c r="D34" s="67">
        <v>2683.4885105040385</v>
      </c>
      <c r="E34" s="67">
        <v>4312</v>
      </c>
      <c r="F34" s="67">
        <v>1.235808</v>
      </c>
      <c r="G34" s="67">
        <v>13.07382</v>
      </c>
      <c r="H34" s="67">
        <v>2683.4885105040385</v>
      </c>
      <c r="I34" s="73">
        <v>428.25538999999998</v>
      </c>
      <c r="J34" s="67">
        <v>1.235808</v>
      </c>
      <c r="K34" s="110">
        <v>1322</v>
      </c>
      <c r="L34" s="116">
        <v>105.04</v>
      </c>
      <c r="M34" s="111">
        <f t="shared" si="1"/>
        <v>323.21538999999996</v>
      </c>
      <c r="O34" s="84" t="s">
        <v>35</v>
      </c>
      <c r="P34" s="85">
        <f>CORREL(M2:M39,G2:G39)</f>
        <v>0.64919877289731975</v>
      </c>
      <c r="Q34" s="67" t="str">
        <f>IF(P34&gt;0.7,"Strong Correlation",IF(P34&gt;0.3,"Moderate Correlation",IF(P34&gt;0,"Weak Correlation")))</f>
        <v>Moderate Correlation</v>
      </c>
      <c r="U34" s="85">
        <f>CORREL(I2:I38,G2:G38)</f>
        <v>0.59459431352503944</v>
      </c>
      <c r="X34" s="84" t="s">
        <v>35</v>
      </c>
      <c r="Y34" s="85">
        <v>0.59459431352503944</v>
      </c>
      <c r="Z34" s="67" t="str">
        <f>IF(Y34&gt;0.7,"Strong Correlation",IF(Y34&gt;0.3,"Moderate Correlation",IF(Y34&gt;0,"Weak Correlation")))</f>
        <v>Moderate Correlation</v>
      </c>
    </row>
    <row r="35" spans="1:26" x14ac:dyDescent="0.25">
      <c r="A35" s="96">
        <v>2018</v>
      </c>
      <c r="B35" s="110">
        <f t="shared" si="0"/>
        <v>4350</v>
      </c>
      <c r="C35" s="67">
        <v>1218</v>
      </c>
      <c r="D35" s="67">
        <v>2878.1521473158159</v>
      </c>
      <c r="E35" s="67">
        <v>5575</v>
      </c>
      <c r="F35" s="67">
        <v>1.460658</v>
      </c>
      <c r="G35" s="67">
        <v>13.492059999999999</v>
      </c>
      <c r="H35" s="67">
        <v>2878.1521473158159</v>
      </c>
      <c r="I35" s="73">
        <v>763.61130000000003</v>
      </c>
      <c r="J35" s="67">
        <v>1.460658</v>
      </c>
      <c r="K35" s="110">
        <v>1225</v>
      </c>
      <c r="L35" s="93">
        <f>165611.3/1000</f>
        <v>165.6113</v>
      </c>
      <c r="M35" s="111">
        <f t="shared" si="1"/>
        <v>598</v>
      </c>
      <c r="O35" s="86" t="s">
        <v>36</v>
      </c>
      <c r="P35" s="87">
        <f>CORREL(M2:M38,G3:G39)</f>
        <v>0.68092651941279259</v>
      </c>
      <c r="Q35" s="67" t="str">
        <f t="shared" ref="Q35:Q39" si="4">IF(P35&gt;0.7,"Strong Correlation",IF(P35&gt;0.3,"Moderate Correlation",IF(P35&gt;0,"Weak Correlation")))</f>
        <v>Moderate Correlation</v>
      </c>
      <c r="U35" s="87">
        <f>CORREL(I2:I38,G3:G39)</f>
        <v>0.61609625506899901</v>
      </c>
      <c r="X35" s="86" t="s">
        <v>36</v>
      </c>
      <c r="Y35" s="87">
        <v>0.61609625506899901</v>
      </c>
      <c r="Z35" s="67" t="str">
        <f t="shared" ref="Z35:Z39" si="5">IF(Y35&gt;0.7,"Strong Correlation",IF(Y35&gt;0.3,"Moderate Correlation",IF(Y35&gt;0,"Weak Correlation")))</f>
        <v>Moderate Correlation</v>
      </c>
    </row>
    <row r="36" spans="1:26" x14ac:dyDescent="0.25">
      <c r="A36" s="117">
        <v>2019</v>
      </c>
      <c r="B36" s="110">
        <f t="shared" si="0"/>
        <v>4288</v>
      </c>
      <c r="C36" s="67">
        <v>1298</v>
      </c>
      <c r="D36" s="67">
        <v>2857.0578479530213</v>
      </c>
      <c r="E36" s="67">
        <v>5545</v>
      </c>
      <c r="F36" s="67">
        <v>0.93582500000000002</v>
      </c>
      <c r="G36" s="67">
        <v>20.964760000000002</v>
      </c>
      <c r="H36" s="67">
        <v>2857.0578479530213</v>
      </c>
      <c r="I36" s="73">
        <v>531.65350000000001</v>
      </c>
      <c r="J36" s="67">
        <v>0.93582500000000002</v>
      </c>
      <c r="K36" s="110">
        <v>1257</v>
      </c>
      <c r="L36" s="93">
        <f>195704.2/1000</f>
        <v>195.70420000000001</v>
      </c>
      <c r="M36" s="111">
        <f t="shared" si="1"/>
        <v>335.94929999999999</v>
      </c>
      <c r="O36" s="84" t="s">
        <v>37</v>
      </c>
      <c r="P36" s="85">
        <f>CORREL(M2:M37,G4:G39)</f>
        <v>0.53075894189489292</v>
      </c>
      <c r="Q36" s="67" t="str">
        <f t="shared" si="4"/>
        <v>Moderate Correlation</v>
      </c>
      <c r="U36" s="85">
        <f>CORREL(I2:I37,G4:G39)</f>
        <v>0.48068449780314843</v>
      </c>
      <c r="X36" s="84" t="s">
        <v>37</v>
      </c>
      <c r="Y36" s="85">
        <v>0.48068449780314843</v>
      </c>
      <c r="Z36" s="67" t="str">
        <f t="shared" si="5"/>
        <v>Moderate Correlation</v>
      </c>
    </row>
    <row r="37" spans="1:26" x14ac:dyDescent="0.25">
      <c r="A37" s="117">
        <v>2020</v>
      </c>
      <c r="B37" s="110">
        <f t="shared" si="0"/>
        <v>3408</v>
      </c>
      <c r="C37" s="67">
        <v>1356</v>
      </c>
      <c r="D37" s="67">
        <v>2704.6091600881505</v>
      </c>
      <c r="E37" s="67">
        <v>4483</v>
      </c>
      <c r="F37" s="67">
        <v>0.37444169999999999</v>
      </c>
      <c r="G37" s="67">
        <v>20.366199999999999</v>
      </c>
      <c r="H37" s="67">
        <v>2704.6091600881505</v>
      </c>
      <c r="I37" s="73">
        <v>600.69633999999996</v>
      </c>
      <c r="J37" s="67">
        <v>0.37444169999999999</v>
      </c>
      <c r="K37" s="110">
        <v>1075</v>
      </c>
      <c r="L37" s="93">
        <f>164806.8/1000</f>
        <v>164.80679999999998</v>
      </c>
      <c r="M37" s="111">
        <f t="shared" si="1"/>
        <v>435.88954000000001</v>
      </c>
      <c r="O37" s="84" t="s">
        <v>38</v>
      </c>
      <c r="P37" s="85">
        <f>CORREL(M2:M36,G5:G39)</f>
        <v>0.58260740798523492</v>
      </c>
      <c r="Q37" s="67" t="str">
        <f t="shared" si="4"/>
        <v>Moderate Correlation</v>
      </c>
      <c r="U37" s="85">
        <f>CORREL(I2:I36,G5:G39)</f>
        <v>0.49140987012766202</v>
      </c>
      <c r="X37" s="84" t="s">
        <v>38</v>
      </c>
      <c r="Y37" s="85">
        <v>0.49140987012766202</v>
      </c>
      <c r="Z37" s="67" t="str">
        <f t="shared" si="5"/>
        <v>Moderate Correlation</v>
      </c>
    </row>
    <row r="38" spans="1:26" x14ac:dyDescent="0.25">
      <c r="A38" s="96">
        <v>2021</v>
      </c>
      <c r="B38" s="110">
        <f t="shared" si="0"/>
        <v>4648</v>
      </c>
      <c r="C38" s="67">
        <v>1986</v>
      </c>
      <c r="D38" s="67">
        <v>3122.4803459245427</v>
      </c>
      <c r="E38" s="67">
        <v>6124</v>
      </c>
      <c r="F38" s="67">
        <v>0.78760830000000004</v>
      </c>
      <c r="G38" s="67">
        <v>50.96369</v>
      </c>
      <c r="H38" s="67">
        <v>3122.4803459245427</v>
      </c>
      <c r="I38" s="73">
        <v>696.1001</v>
      </c>
      <c r="J38" s="67">
        <v>0.78760830000000004</v>
      </c>
      <c r="K38" s="99">
        <v>1476</v>
      </c>
      <c r="L38" s="100">
        <f>170273.6/1000</f>
        <v>170.27360000000002</v>
      </c>
      <c r="M38" s="111">
        <f t="shared" si="1"/>
        <v>525.82650000000001</v>
      </c>
      <c r="O38" s="84" t="s">
        <v>39</v>
      </c>
      <c r="P38" s="85">
        <f>CORREL(M2:M35,G6:G39)</f>
        <v>0.48024672627941745</v>
      </c>
      <c r="Q38" s="67" t="str">
        <f t="shared" si="4"/>
        <v>Moderate Correlation</v>
      </c>
      <c r="U38" s="85">
        <f>CORREL(I2:I35,G6:G39)</f>
        <v>0.36319901125897996</v>
      </c>
      <c r="X38" s="84" t="s">
        <v>39</v>
      </c>
      <c r="Y38" s="85">
        <v>0.36319901125897996</v>
      </c>
      <c r="Z38" s="67" t="str">
        <f t="shared" si="5"/>
        <v>Moderate Correlation</v>
      </c>
    </row>
    <row r="39" spans="1:26" x14ac:dyDescent="0.25">
      <c r="A39" s="117">
        <v>2022</v>
      </c>
      <c r="B39" s="110">
        <f t="shared" si="0"/>
        <v>4122</v>
      </c>
      <c r="C39" s="67">
        <v>2742</v>
      </c>
      <c r="D39" s="67">
        <v>3070.6677323592053</v>
      </c>
      <c r="E39" s="67">
        <v>5419</v>
      </c>
      <c r="F39" s="67">
        <v>2.447292</v>
      </c>
      <c r="G39" s="67">
        <v>37.305199999999999</v>
      </c>
      <c r="H39" s="67">
        <v>3070.6677323592053</v>
      </c>
      <c r="I39" s="73">
        <v>436.33989999999994</v>
      </c>
      <c r="J39" s="67">
        <v>2.447292</v>
      </c>
      <c r="K39" s="99">
        <v>1297</v>
      </c>
      <c r="L39" s="100">
        <f>78049.2/1000</f>
        <v>78.049199999999999</v>
      </c>
      <c r="M39" s="111">
        <f t="shared" si="1"/>
        <v>358.29069999999996</v>
      </c>
      <c r="O39" s="84" t="s">
        <v>40</v>
      </c>
      <c r="P39" s="85">
        <f>CORREL(M2:M34,G7:G39)</f>
        <v>0.24953888283729694</v>
      </c>
      <c r="Q39" s="67" t="str">
        <f t="shared" si="4"/>
        <v>Weak Correlation</v>
      </c>
      <c r="U39" s="85">
        <f>CORREL(I2:I34,G7:G39)</f>
        <v>0.18191250642454684</v>
      </c>
      <c r="X39" s="84" t="s">
        <v>40</v>
      </c>
      <c r="Y39" s="85">
        <v>0.18191250642454684</v>
      </c>
      <c r="Z39" s="67" t="str">
        <f t="shared" si="5"/>
        <v>Weak Correlation</v>
      </c>
    </row>
    <row r="63" spans="1:1" x14ac:dyDescent="0.25">
      <c r="A63" s="101" t="s">
        <v>158</v>
      </c>
    </row>
    <row r="65" spans="1:9" x14ac:dyDescent="0.25">
      <c r="A65" s="67" t="s">
        <v>86</v>
      </c>
    </row>
    <row r="66" spans="1:9" ht="14.4" thickBot="1" x14ac:dyDescent="0.3"/>
    <row r="67" spans="1:9" x14ac:dyDescent="0.25">
      <c r="A67" s="68" t="s">
        <v>87</v>
      </c>
      <c r="B67" s="68"/>
    </row>
    <row r="68" spans="1:9" x14ac:dyDescent="0.25">
      <c r="A68" s="67" t="s">
        <v>88</v>
      </c>
      <c r="B68" s="67">
        <v>0.82997677063353137</v>
      </c>
    </row>
    <row r="69" spans="1:9" x14ac:dyDescent="0.25">
      <c r="A69" s="67" t="s">
        <v>89</v>
      </c>
      <c r="B69" s="69">
        <v>0.68886143979126557</v>
      </c>
    </row>
    <row r="70" spans="1:9" x14ac:dyDescent="0.25">
      <c r="A70" s="67" t="s">
        <v>90</v>
      </c>
      <c r="B70" s="67">
        <v>0.67943299857281914</v>
      </c>
    </row>
    <row r="71" spans="1:9" x14ac:dyDescent="0.25">
      <c r="A71" s="67" t="s">
        <v>91</v>
      </c>
      <c r="B71" s="67">
        <v>339.24642570128032</v>
      </c>
    </row>
    <row r="72" spans="1:9" ht="14.4" thickBot="1" x14ac:dyDescent="0.3">
      <c r="A72" s="70" t="s">
        <v>92</v>
      </c>
      <c r="B72" s="70">
        <v>35</v>
      </c>
    </row>
    <row r="74" spans="1:9" ht="14.4" thickBot="1" x14ac:dyDescent="0.3">
      <c r="A74" s="67" t="s">
        <v>93</v>
      </c>
    </row>
    <row r="75" spans="1:9" x14ac:dyDescent="0.25">
      <c r="A75" s="71"/>
      <c r="B75" s="71" t="s">
        <v>98</v>
      </c>
      <c r="C75" s="71" t="s">
        <v>99</v>
      </c>
      <c r="D75" s="71" t="s">
        <v>100</v>
      </c>
      <c r="E75" s="71" t="s">
        <v>101</v>
      </c>
      <c r="F75" s="71" t="s">
        <v>102</v>
      </c>
    </row>
    <row r="76" spans="1:9" x14ac:dyDescent="0.25">
      <c r="A76" s="67" t="s">
        <v>94</v>
      </c>
      <c r="B76" s="67">
        <v>1</v>
      </c>
      <c r="C76" s="67">
        <v>8408577.6388424598</v>
      </c>
      <c r="D76" s="67">
        <v>8408577.6388424598</v>
      </c>
      <c r="E76" s="67">
        <v>73.062070795279126</v>
      </c>
      <c r="F76" s="67">
        <v>7.0570236122467339E-10</v>
      </c>
    </row>
    <row r="77" spans="1:9" x14ac:dyDescent="0.25">
      <c r="A77" s="67" t="s">
        <v>95</v>
      </c>
      <c r="B77" s="67">
        <v>33</v>
      </c>
      <c r="C77" s="67">
        <v>3797908.5325861117</v>
      </c>
      <c r="D77" s="67">
        <v>115088.13735109429</v>
      </c>
    </row>
    <row r="78" spans="1:9" ht="14.4" thickBot="1" x14ac:dyDescent="0.3">
      <c r="A78" s="70" t="s">
        <v>96</v>
      </c>
      <c r="B78" s="70">
        <v>34</v>
      </c>
      <c r="C78" s="70">
        <v>12206486.171428572</v>
      </c>
      <c r="D78" s="70"/>
      <c r="E78" s="70"/>
      <c r="F78" s="70"/>
    </row>
    <row r="79" spans="1:9" ht="14.4" thickBot="1" x14ac:dyDescent="0.3"/>
    <row r="80" spans="1:9" x14ac:dyDescent="0.25">
      <c r="A80" s="71"/>
      <c r="B80" s="71" t="s">
        <v>103</v>
      </c>
      <c r="C80" s="71" t="s">
        <v>91</v>
      </c>
      <c r="D80" s="71" t="s">
        <v>104</v>
      </c>
      <c r="E80" s="71" t="s">
        <v>105</v>
      </c>
      <c r="F80" s="71" t="s">
        <v>106</v>
      </c>
      <c r="G80" s="71" t="s">
        <v>107</v>
      </c>
      <c r="H80" s="71" t="s">
        <v>108</v>
      </c>
      <c r="I80" s="71" t="s">
        <v>109</v>
      </c>
    </row>
    <row r="81" spans="1:9" x14ac:dyDescent="0.25">
      <c r="A81" s="67" t="s">
        <v>97</v>
      </c>
      <c r="B81" s="67">
        <v>-458.51630900438465</v>
      </c>
      <c r="C81" s="67">
        <v>160.21561869651487</v>
      </c>
      <c r="D81" s="67">
        <v>-2.8618702267281426</v>
      </c>
      <c r="E81" s="67">
        <v>7.25795893481683E-3</v>
      </c>
      <c r="F81" s="67">
        <v>-784.47743613275452</v>
      </c>
      <c r="G81" s="67">
        <v>-132.55518187601473</v>
      </c>
      <c r="H81" s="67">
        <v>-784.47743613275452</v>
      </c>
      <c r="I81" s="67">
        <v>-132.55518187601473</v>
      </c>
    </row>
    <row r="82" spans="1:9" ht="14.4" thickBot="1" x14ac:dyDescent="0.3">
      <c r="A82" s="70" t="s">
        <v>125</v>
      </c>
      <c r="B82" s="70">
        <v>0.55334937826992492</v>
      </c>
      <c r="C82" s="70">
        <v>6.4737129380265795E-2</v>
      </c>
      <c r="D82" s="70">
        <v>8.5476353920414283</v>
      </c>
      <c r="E82" s="70">
        <v>7.0570236122466294E-10</v>
      </c>
      <c r="F82" s="70">
        <v>0.42164069823281708</v>
      </c>
      <c r="G82" s="70">
        <v>0.6850580583070327</v>
      </c>
      <c r="H82" s="70">
        <v>0.42164069823281708</v>
      </c>
      <c r="I82" s="70">
        <v>0.6850580583070327</v>
      </c>
    </row>
    <row r="86" spans="1:9" x14ac:dyDescent="0.25">
      <c r="A86" s="101" t="s">
        <v>159</v>
      </c>
    </row>
    <row r="89" spans="1:9" x14ac:dyDescent="0.25">
      <c r="A89" s="67" t="s">
        <v>86</v>
      </c>
    </row>
    <row r="90" spans="1:9" ht="14.4" thickBot="1" x14ac:dyDescent="0.3"/>
    <row r="91" spans="1:9" x14ac:dyDescent="0.25">
      <c r="A91" s="68" t="s">
        <v>87</v>
      </c>
      <c r="B91" s="68"/>
    </row>
    <row r="92" spans="1:9" x14ac:dyDescent="0.25">
      <c r="A92" s="67" t="s">
        <v>88</v>
      </c>
      <c r="B92" s="67">
        <v>0.82320553148786513</v>
      </c>
    </row>
    <row r="93" spans="1:9" x14ac:dyDescent="0.25">
      <c r="A93" s="67" t="s">
        <v>89</v>
      </c>
      <c r="B93" s="69">
        <v>0.67766734707221854</v>
      </c>
    </row>
    <row r="94" spans="1:9" x14ac:dyDescent="0.25">
      <c r="A94" s="67" t="s">
        <v>90</v>
      </c>
      <c r="B94" s="67">
        <v>0.66845784270285336</v>
      </c>
    </row>
    <row r="95" spans="1:9" x14ac:dyDescent="0.25">
      <c r="A95" s="67" t="s">
        <v>91</v>
      </c>
      <c r="B95" s="67">
        <v>350.47642844784207</v>
      </c>
    </row>
    <row r="96" spans="1:9" ht="14.4" thickBot="1" x14ac:dyDescent="0.3">
      <c r="A96" s="70" t="s">
        <v>92</v>
      </c>
      <c r="B96" s="70">
        <v>37</v>
      </c>
    </row>
    <row r="98" spans="1:9" ht="14.4" thickBot="1" x14ac:dyDescent="0.3">
      <c r="A98" s="67" t="s">
        <v>93</v>
      </c>
    </row>
    <row r="99" spans="1:9" x14ac:dyDescent="0.25">
      <c r="A99" s="71"/>
      <c r="B99" s="71" t="s">
        <v>98</v>
      </c>
      <c r="C99" s="71" t="s">
        <v>99</v>
      </c>
      <c r="D99" s="71" t="s">
        <v>100</v>
      </c>
      <c r="E99" s="71" t="s">
        <v>101</v>
      </c>
      <c r="F99" s="71" t="s">
        <v>102</v>
      </c>
    </row>
    <row r="100" spans="1:9" x14ac:dyDescent="0.25">
      <c r="A100" s="67" t="s">
        <v>94</v>
      </c>
      <c r="B100" s="67">
        <v>1</v>
      </c>
      <c r="C100" s="67">
        <v>9038532.639666643</v>
      </c>
      <c r="D100" s="67">
        <v>9038532.639666643</v>
      </c>
      <c r="E100" s="67">
        <v>73.58347636235834</v>
      </c>
      <c r="F100" s="67">
        <v>3.9920675294524648E-10</v>
      </c>
    </row>
    <row r="101" spans="1:9" x14ac:dyDescent="0.25">
      <c r="A101" s="67" t="s">
        <v>95</v>
      </c>
      <c r="B101" s="67">
        <v>35</v>
      </c>
      <c r="C101" s="67">
        <v>4299180.4414144373</v>
      </c>
      <c r="D101" s="67">
        <v>122833.72689755535</v>
      </c>
    </row>
    <row r="102" spans="1:9" ht="14.4" thickBot="1" x14ac:dyDescent="0.3">
      <c r="A102" s="70" t="s">
        <v>96</v>
      </c>
      <c r="B102" s="70">
        <v>36</v>
      </c>
      <c r="C102" s="70">
        <v>13337713.081081081</v>
      </c>
      <c r="D102" s="70"/>
      <c r="E102" s="70"/>
      <c r="F102" s="70"/>
    </row>
    <row r="103" spans="1:9" ht="14.4" thickBot="1" x14ac:dyDescent="0.3"/>
    <row r="104" spans="1:9" x14ac:dyDescent="0.25">
      <c r="A104" s="71"/>
      <c r="B104" s="71" t="s">
        <v>103</v>
      </c>
      <c r="C104" s="71" t="s">
        <v>91</v>
      </c>
      <c r="D104" s="71" t="s">
        <v>104</v>
      </c>
      <c r="E104" s="71" t="s">
        <v>105</v>
      </c>
      <c r="F104" s="71" t="s">
        <v>106</v>
      </c>
      <c r="G104" s="71" t="s">
        <v>107</v>
      </c>
      <c r="H104" s="71" t="s">
        <v>108</v>
      </c>
      <c r="I104" s="71" t="s">
        <v>109</v>
      </c>
    </row>
    <row r="105" spans="1:9" x14ac:dyDescent="0.25">
      <c r="A105" s="67" t="s">
        <v>97</v>
      </c>
      <c r="B105" s="67">
        <v>-464.43196929890166</v>
      </c>
      <c r="C105" s="67">
        <v>155.92458799424037</v>
      </c>
      <c r="D105" s="67">
        <v>-2.9785678786982404</v>
      </c>
      <c r="E105" s="67">
        <v>5.2322570333243083E-3</v>
      </c>
      <c r="F105" s="67">
        <v>-780.97571159517747</v>
      </c>
      <c r="G105" s="67">
        <v>-147.88822700262591</v>
      </c>
      <c r="H105" s="67">
        <v>-780.97571159517747</v>
      </c>
      <c r="I105" s="67">
        <v>-147.88822700262591</v>
      </c>
    </row>
    <row r="106" spans="1:9" ht="14.4" thickBot="1" x14ac:dyDescent="0.3">
      <c r="A106" s="70" t="s">
        <v>125</v>
      </c>
      <c r="B106" s="70">
        <v>0.51705593579063025</v>
      </c>
      <c r="C106" s="70">
        <v>6.0276409867766743E-2</v>
      </c>
      <c r="D106" s="70">
        <v>8.578081158531802</v>
      </c>
      <c r="E106" s="70">
        <v>3.9920675294524932E-10</v>
      </c>
      <c r="F106" s="70">
        <v>0.39468831823160971</v>
      </c>
      <c r="G106" s="70">
        <v>0.63942355334965073</v>
      </c>
      <c r="H106" s="70">
        <v>0.39468831823160971</v>
      </c>
      <c r="I106" s="70">
        <v>0.63942355334965073</v>
      </c>
    </row>
    <row r="110" spans="1:9" x14ac:dyDescent="0.25">
      <c r="A110" s="101" t="s">
        <v>161</v>
      </c>
    </row>
    <row r="112" spans="1:9" x14ac:dyDescent="0.25">
      <c r="A112" s="67" t="s">
        <v>86</v>
      </c>
    </row>
    <row r="113" spans="1:9" ht="14.4" thickBot="1" x14ac:dyDescent="0.3"/>
    <row r="114" spans="1:9" x14ac:dyDescent="0.25">
      <c r="A114" s="68" t="s">
        <v>87</v>
      </c>
      <c r="B114" s="68"/>
    </row>
    <row r="115" spans="1:9" x14ac:dyDescent="0.25">
      <c r="A115" s="67" t="s">
        <v>88</v>
      </c>
      <c r="B115" s="67">
        <v>0.82508027298300268</v>
      </c>
    </row>
    <row r="116" spans="1:9" x14ac:dyDescent="0.25">
      <c r="A116" s="67" t="s">
        <v>89</v>
      </c>
      <c r="B116" s="69">
        <v>0.68075745686570621</v>
      </c>
    </row>
    <row r="117" spans="1:9" x14ac:dyDescent="0.25">
      <c r="A117" s="67" t="s">
        <v>90</v>
      </c>
      <c r="B117" s="67">
        <v>0.67163624134758348</v>
      </c>
    </row>
    <row r="118" spans="1:9" x14ac:dyDescent="0.25">
      <c r="A118" s="67" t="s">
        <v>91</v>
      </c>
      <c r="B118" s="67">
        <v>348.79242470475845</v>
      </c>
    </row>
    <row r="119" spans="1:9" ht="14.4" thickBot="1" x14ac:dyDescent="0.3">
      <c r="A119" s="70" t="s">
        <v>92</v>
      </c>
      <c r="B119" s="70">
        <v>37</v>
      </c>
    </row>
    <row r="121" spans="1:9" ht="14.4" thickBot="1" x14ac:dyDescent="0.3">
      <c r="A121" s="67" t="s">
        <v>93</v>
      </c>
    </row>
    <row r="122" spans="1:9" x14ac:dyDescent="0.25">
      <c r="A122" s="71"/>
      <c r="B122" s="71" t="s">
        <v>98</v>
      </c>
      <c r="C122" s="71" t="s">
        <v>99</v>
      </c>
      <c r="D122" s="71" t="s">
        <v>100</v>
      </c>
      <c r="E122" s="71" t="s">
        <v>101</v>
      </c>
      <c r="F122" s="71" t="s">
        <v>102</v>
      </c>
    </row>
    <row r="123" spans="1:9" x14ac:dyDescent="0.25">
      <c r="A123" s="67" t="s">
        <v>94</v>
      </c>
      <c r="B123" s="67">
        <v>1</v>
      </c>
      <c r="C123" s="67">
        <v>9079747.6374812201</v>
      </c>
      <c r="D123" s="67">
        <v>9079747.6374812201</v>
      </c>
      <c r="E123" s="67">
        <v>74.634510665067509</v>
      </c>
      <c r="F123" s="67">
        <v>3.3656756816521728E-10</v>
      </c>
    </row>
    <row r="124" spans="1:9" x14ac:dyDescent="0.25">
      <c r="A124" s="67" t="s">
        <v>95</v>
      </c>
      <c r="B124" s="67">
        <v>35</v>
      </c>
      <c r="C124" s="67">
        <v>4257965.4435998602</v>
      </c>
      <c r="D124" s="67">
        <v>121656.15553142458</v>
      </c>
    </row>
    <row r="125" spans="1:9" ht="14.4" thickBot="1" x14ac:dyDescent="0.3">
      <c r="A125" s="70" t="s">
        <v>96</v>
      </c>
      <c r="B125" s="70">
        <v>36</v>
      </c>
      <c r="C125" s="70">
        <v>13337713.081081081</v>
      </c>
      <c r="D125" s="70"/>
      <c r="E125" s="70"/>
      <c r="F125" s="70"/>
    </row>
    <row r="126" spans="1:9" ht="14.4" thickBot="1" x14ac:dyDescent="0.3"/>
    <row r="127" spans="1:9" x14ac:dyDescent="0.25">
      <c r="A127" s="71"/>
      <c r="B127" s="71" t="s">
        <v>103</v>
      </c>
      <c r="C127" s="71" t="s">
        <v>91</v>
      </c>
      <c r="D127" s="71" t="s">
        <v>104</v>
      </c>
      <c r="E127" s="71" t="s">
        <v>105</v>
      </c>
      <c r="F127" s="71" t="s">
        <v>106</v>
      </c>
      <c r="G127" s="71" t="s">
        <v>107</v>
      </c>
      <c r="H127" s="71" t="s">
        <v>108</v>
      </c>
      <c r="I127" s="71" t="s">
        <v>109</v>
      </c>
    </row>
    <row r="128" spans="1:9" x14ac:dyDescent="0.25">
      <c r="A128" s="67" t="s">
        <v>97</v>
      </c>
      <c r="B128" s="67">
        <v>-520.40277771049784</v>
      </c>
      <c r="C128" s="67">
        <v>160.90719553710065</v>
      </c>
      <c r="D128" s="67">
        <v>-3.2341796522735846</v>
      </c>
      <c r="E128" s="67">
        <v>2.6631865293023863E-3</v>
      </c>
      <c r="F128" s="67">
        <v>-847.06175108289426</v>
      </c>
      <c r="G128" s="67">
        <v>-193.74380433810148</v>
      </c>
      <c r="H128" s="67">
        <v>-847.06175108289426</v>
      </c>
      <c r="I128" s="67">
        <v>-193.74380433810148</v>
      </c>
    </row>
    <row r="129" spans="1:9" ht="14.4" thickBot="1" x14ac:dyDescent="0.3">
      <c r="A129" s="70" t="s">
        <v>123</v>
      </c>
      <c r="B129" s="70">
        <v>0.38355616654791902</v>
      </c>
      <c r="C129" s="70">
        <v>4.4397562220642457E-2</v>
      </c>
      <c r="D129" s="70">
        <v>8.6391267304668862</v>
      </c>
      <c r="E129" s="70">
        <v>3.3656756816521847E-10</v>
      </c>
      <c r="F129" s="70">
        <v>0.29342432348880482</v>
      </c>
      <c r="G129" s="70">
        <v>0.47368800960703322</v>
      </c>
      <c r="H129" s="70">
        <v>0.29342432348880482</v>
      </c>
      <c r="I129" s="70">
        <v>0.47368800960703322</v>
      </c>
    </row>
    <row r="132" spans="1:9" x14ac:dyDescent="0.25">
      <c r="A132" s="101" t="s">
        <v>160</v>
      </c>
    </row>
    <row r="134" spans="1:9" x14ac:dyDescent="0.25">
      <c r="A134" s="67" t="s">
        <v>86</v>
      </c>
    </row>
    <row r="135" spans="1:9" ht="14.4" thickBot="1" x14ac:dyDescent="0.3"/>
    <row r="136" spans="1:9" x14ac:dyDescent="0.25">
      <c r="A136" s="68" t="s">
        <v>87</v>
      </c>
      <c r="B136" s="68"/>
    </row>
    <row r="137" spans="1:9" x14ac:dyDescent="0.25">
      <c r="A137" s="67" t="s">
        <v>88</v>
      </c>
      <c r="B137" s="67">
        <v>0.79580816766424556</v>
      </c>
    </row>
    <row r="138" spans="1:9" x14ac:dyDescent="0.25">
      <c r="A138" s="67" t="s">
        <v>89</v>
      </c>
      <c r="B138" s="69">
        <v>0.63331063972112389</v>
      </c>
    </row>
    <row r="139" spans="1:9" x14ac:dyDescent="0.25">
      <c r="A139" s="67" t="s">
        <v>90</v>
      </c>
      <c r="B139" s="67">
        <v>0.62219884092479427</v>
      </c>
    </row>
    <row r="140" spans="1:9" x14ac:dyDescent="0.25">
      <c r="A140" s="67" t="s">
        <v>91</v>
      </c>
      <c r="B140" s="67">
        <v>368.2879557453565</v>
      </c>
    </row>
    <row r="141" spans="1:9" ht="14.4" thickBot="1" x14ac:dyDescent="0.3">
      <c r="A141" s="70" t="s">
        <v>92</v>
      </c>
      <c r="B141" s="70">
        <v>35</v>
      </c>
    </row>
    <row r="143" spans="1:9" ht="14.4" thickBot="1" x14ac:dyDescent="0.3">
      <c r="A143" s="67" t="s">
        <v>93</v>
      </c>
    </row>
    <row r="144" spans="1:9" x14ac:dyDescent="0.25">
      <c r="A144" s="71"/>
      <c r="B144" s="71" t="s">
        <v>98</v>
      </c>
      <c r="C144" s="71" t="s">
        <v>99</v>
      </c>
      <c r="D144" s="71" t="s">
        <v>100</v>
      </c>
      <c r="E144" s="71" t="s">
        <v>101</v>
      </c>
      <c r="F144" s="71" t="s">
        <v>102</v>
      </c>
    </row>
    <row r="145" spans="1:23" x14ac:dyDescent="0.25">
      <c r="A145" s="67" t="s">
        <v>94</v>
      </c>
      <c r="B145" s="67">
        <v>1</v>
      </c>
      <c r="C145" s="67">
        <v>7730497.5659744814</v>
      </c>
      <c r="D145" s="67">
        <v>7730497.5659744814</v>
      </c>
      <c r="E145" s="67">
        <v>56.994430094461165</v>
      </c>
      <c r="F145" s="67">
        <v>1.1030170109165962E-8</v>
      </c>
    </row>
    <row r="146" spans="1:23" x14ac:dyDescent="0.25">
      <c r="A146" s="67" t="s">
        <v>95</v>
      </c>
      <c r="B146" s="67">
        <v>33</v>
      </c>
      <c r="C146" s="67">
        <v>4475988.605454091</v>
      </c>
      <c r="D146" s="67">
        <v>135636.01834709366</v>
      </c>
    </row>
    <row r="147" spans="1:23" ht="14.4" thickBot="1" x14ac:dyDescent="0.3">
      <c r="A147" s="70" t="s">
        <v>96</v>
      </c>
      <c r="B147" s="70">
        <v>34</v>
      </c>
      <c r="C147" s="70">
        <v>12206486.171428572</v>
      </c>
      <c r="D147" s="70"/>
      <c r="E147" s="70"/>
      <c r="F147" s="70"/>
    </row>
    <row r="148" spans="1:23" ht="14.4" thickBot="1" x14ac:dyDescent="0.3"/>
    <row r="149" spans="1:23" x14ac:dyDescent="0.25">
      <c r="A149" s="71"/>
      <c r="B149" s="71" t="s">
        <v>103</v>
      </c>
      <c r="C149" s="71" t="s">
        <v>91</v>
      </c>
      <c r="D149" s="71" t="s">
        <v>104</v>
      </c>
      <c r="E149" s="71" t="s">
        <v>105</v>
      </c>
      <c r="F149" s="71" t="s">
        <v>106</v>
      </c>
      <c r="G149" s="71" t="s">
        <v>107</v>
      </c>
      <c r="H149" s="71" t="s">
        <v>108</v>
      </c>
      <c r="I149" s="71" t="s">
        <v>109</v>
      </c>
    </row>
    <row r="150" spans="1:23" x14ac:dyDescent="0.25">
      <c r="A150" s="67" t="s">
        <v>97</v>
      </c>
      <c r="B150" s="67">
        <v>-435.94671876818927</v>
      </c>
      <c r="C150" s="67">
        <v>177.65645514231545</v>
      </c>
      <c r="D150" s="67">
        <v>-2.453874915037368</v>
      </c>
      <c r="E150" s="67">
        <v>1.9579700386176738E-2</v>
      </c>
      <c r="F150" s="67">
        <v>-797.39149444585246</v>
      </c>
      <c r="G150" s="67">
        <v>-74.501943090526083</v>
      </c>
      <c r="H150" s="67">
        <v>-797.39149444585246</v>
      </c>
      <c r="I150" s="67">
        <v>-74.501943090526083</v>
      </c>
    </row>
    <row r="151" spans="1:23" ht="14.4" thickBot="1" x14ac:dyDescent="0.3">
      <c r="A151" s="70" t="s">
        <v>123</v>
      </c>
      <c r="B151" s="70">
        <v>0.38336096085735505</v>
      </c>
      <c r="C151" s="70">
        <v>5.0779880814807242E-2</v>
      </c>
      <c r="D151" s="70">
        <v>7.5494655502532861</v>
      </c>
      <c r="E151" s="70">
        <v>1.1030170109165962E-8</v>
      </c>
      <c r="F151" s="70">
        <v>0.28004851653697549</v>
      </c>
      <c r="G151" s="70">
        <v>0.48667340517773461</v>
      </c>
      <c r="H151" s="70">
        <v>0.28004851653697549</v>
      </c>
      <c r="I151" s="70">
        <v>0.48667340517773461</v>
      </c>
    </row>
    <row r="154" spans="1:23" x14ac:dyDescent="0.25">
      <c r="A154" s="101" t="s">
        <v>207</v>
      </c>
      <c r="O154" s="101" t="s">
        <v>223</v>
      </c>
    </row>
    <row r="155" spans="1:23" ht="14.4" x14ac:dyDescent="0.3">
      <c r="O155" t="s">
        <v>86</v>
      </c>
      <c r="P155"/>
      <c r="Q155"/>
      <c r="R155"/>
      <c r="S155"/>
      <c r="T155"/>
      <c r="U155"/>
      <c r="V155"/>
      <c r="W155"/>
    </row>
    <row r="156" spans="1:23" ht="15" thickBot="1" x14ac:dyDescent="0.35">
      <c r="O156"/>
      <c r="P156"/>
      <c r="Q156"/>
      <c r="R156"/>
      <c r="S156"/>
      <c r="T156"/>
      <c r="U156"/>
      <c r="V156"/>
      <c r="W156"/>
    </row>
    <row r="157" spans="1:23" ht="14.4" x14ac:dyDescent="0.3">
      <c r="A157" s="67" t="s">
        <v>86</v>
      </c>
      <c r="O157" s="46" t="s">
        <v>87</v>
      </c>
      <c r="P157" s="46"/>
      <c r="Q157"/>
      <c r="R157"/>
      <c r="S157"/>
      <c r="T157"/>
      <c r="U157"/>
      <c r="V157"/>
      <c r="W157"/>
    </row>
    <row r="158" spans="1:23" ht="15" thickBot="1" x14ac:dyDescent="0.35">
      <c r="O158" t="s">
        <v>88</v>
      </c>
      <c r="P158">
        <v>0.87753982242538131</v>
      </c>
      <c r="Q158"/>
      <c r="R158"/>
      <c r="S158"/>
      <c r="T158"/>
      <c r="U158"/>
      <c r="V158"/>
      <c r="W158"/>
    </row>
    <row r="159" spans="1:23" ht="14.4" x14ac:dyDescent="0.3">
      <c r="A159" s="68" t="s">
        <v>87</v>
      </c>
      <c r="B159" s="68"/>
      <c r="O159" t="s">
        <v>89</v>
      </c>
      <c r="P159" s="17">
        <v>0.77007613994236979</v>
      </c>
      <c r="Q159"/>
      <c r="R159"/>
      <c r="S159"/>
      <c r="T159"/>
      <c r="U159"/>
      <c r="V159"/>
      <c r="W159"/>
    </row>
    <row r="160" spans="1:23" ht="14.4" x14ac:dyDescent="0.3">
      <c r="A160" s="67" t="s">
        <v>88</v>
      </c>
      <c r="B160" s="67">
        <v>0.8677238209787711</v>
      </c>
      <c r="O160" t="s">
        <v>90</v>
      </c>
      <c r="P160">
        <v>0.74917397084622162</v>
      </c>
      <c r="Q160"/>
      <c r="R160"/>
      <c r="S160"/>
      <c r="T160"/>
      <c r="U160"/>
      <c r="V160"/>
      <c r="W160"/>
    </row>
    <row r="161" spans="1:23" ht="14.4" x14ac:dyDescent="0.3">
      <c r="A161" s="67" t="s">
        <v>89</v>
      </c>
      <c r="B161" s="69">
        <v>0.75294462949399832</v>
      </c>
      <c r="O161" t="s">
        <v>91</v>
      </c>
      <c r="P161">
        <v>304.8426556857732</v>
      </c>
      <c r="Q161"/>
      <c r="R161"/>
      <c r="S161"/>
      <c r="T161"/>
      <c r="U161"/>
      <c r="V161"/>
      <c r="W161"/>
    </row>
    <row r="162" spans="1:23" ht="15" thickBot="1" x14ac:dyDescent="0.35">
      <c r="A162" s="67" t="s">
        <v>90</v>
      </c>
      <c r="B162" s="67">
        <v>0.72903604525148202</v>
      </c>
      <c r="O162" s="44" t="s">
        <v>92</v>
      </c>
      <c r="P162" s="44">
        <v>37</v>
      </c>
      <c r="Q162"/>
      <c r="R162"/>
      <c r="S162"/>
      <c r="T162"/>
      <c r="U162"/>
      <c r="V162"/>
      <c r="W162"/>
    </row>
    <row r="163" spans="1:23" ht="14.4" x14ac:dyDescent="0.3">
      <c r="A163" s="67" t="s">
        <v>91</v>
      </c>
      <c r="B163" s="67">
        <v>311.8973137293267</v>
      </c>
      <c r="O163"/>
      <c r="P163"/>
      <c r="Q163"/>
      <c r="R163"/>
      <c r="S163"/>
      <c r="T163"/>
      <c r="U163"/>
      <c r="V163"/>
      <c r="W163"/>
    </row>
    <row r="164" spans="1:23" ht="15" thickBot="1" x14ac:dyDescent="0.35">
      <c r="A164" s="70" t="s">
        <v>92</v>
      </c>
      <c r="B164" s="70">
        <v>35</v>
      </c>
      <c r="O164" t="s">
        <v>93</v>
      </c>
      <c r="P164"/>
      <c r="Q164"/>
      <c r="R164"/>
      <c r="S164"/>
      <c r="T164"/>
      <c r="U164"/>
      <c r="V164"/>
      <c r="W164"/>
    </row>
    <row r="165" spans="1:23" ht="14.4" x14ac:dyDescent="0.3">
      <c r="O165" s="45"/>
      <c r="P165" s="45" t="s">
        <v>98</v>
      </c>
      <c r="Q165" s="45" t="s">
        <v>99</v>
      </c>
      <c r="R165" s="45" t="s">
        <v>100</v>
      </c>
      <c r="S165" s="45" t="s">
        <v>101</v>
      </c>
      <c r="T165" s="45" t="s">
        <v>102</v>
      </c>
      <c r="U165"/>
      <c r="V165"/>
      <c r="W165"/>
    </row>
    <row r="166" spans="1:23" ht="15" thickBot="1" x14ac:dyDescent="0.35">
      <c r="A166" s="67" t="s">
        <v>93</v>
      </c>
      <c r="O166" t="s">
        <v>94</v>
      </c>
      <c r="P166">
        <v>3</v>
      </c>
      <c r="Q166">
        <v>10271054.605137771</v>
      </c>
      <c r="R166">
        <v>3423684.8683792572</v>
      </c>
      <c r="S166">
        <v>36.841924701694118</v>
      </c>
      <c r="T166" s="17">
        <v>1.2132101749522431E-10</v>
      </c>
      <c r="U166"/>
      <c r="V166"/>
      <c r="W166"/>
    </row>
    <row r="167" spans="1:23" ht="14.4" x14ac:dyDescent="0.3">
      <c r="A167" s="71"/>
      <c r="B167" s="71" t="s">
        <v>98</v>
      </c>
      <c r="C167" s="71" t="s">
        <v>99</v>
      </c>
      <c r="D167" s="71" t="s">
        <v>100</v>
      </c>
      <c r="E167" s="71" t="s">
        <v>101</v>
      </c>
      <c r="F167" s="71" t="s">
        <v>102</v>
      </c>
      <c r="O167" t="s">
        <v>95</v>
      </c>
      <c r="P167">
        <v>33</v>
      </c>
      <c r="Q167">
        <v>3066658.4759433107</v>
      </c>
      <c r="R167">
        <v>92929.044725554864</v>
      </c>
      <c r="S167"/>
      <c r="T167"/>
      <c r="U167"/>
      <c r="V167"/>
      <c r="W167"/>
    </row>
    <row r="168" spans="1:23" ht="15" thickBot="1" x14ac:dyDescent="0.35">
      <c r="A168" s="67" t="s">
        <v>94</v>
      </c>
      <c r="B168" s="67">
        <v>3</v>
      </c>
      <c r="C168" s="67">
        <v>9190808.2077699006</v>
      </c>
      <c r="D168" s="67">
        <v>3063602.7359233</v>
      </c>
      <c r="E168" s="67">
        <v>31.492648073868285</v>
      </c>
      <c r="F168" s="69">
        <v>1.5447506285225257E-9</v>
      </c>
      <c r="O168" s="44" t="s">
        <v>96</v>
      </c>
      <c r="P168" s="44">
        <v>36</v>
      </c>
      <c r="Q168" s="44">
        <v>13337713.081081081</v>
      </c>
      <c r="R168" s="44"/>
      <c r="S168" s="44"/>
      <c r="T168" s="44"/>
      <c r="U168"/>
      <c r="V168"/>
      <c r="W168"/>
    </row>
    <row r="169" spans="1:23" ht="15" thickBot="1" x14ac:dyDescent="0.35">
      <c r="A169" s="67" t="s">
        <v>95</v>
      </c>
      <c r="B169" s="67">
        <v>31</v>
      </c>
      <c r="C169" s="67">
        <v>3015677.9636586718</v>
      </c>
      <c r="D169" s="67">
        <v>97279.934311570061</v>
      </c>
      <c r="O169"/>
      <c r="P169"/>
      <c r="Q169"/>
      <c r="R169"/>
      <c r="S169"/>
      <c r="T169"/>
      <c r="U169"/>
      <c r="V169"/>
      <c r="W169"/>
    </row>
    <row r="170" spans="1:23" ht="15" thickBot="1" x14ac:dyDescent="0.35">
      <c r="A170" s="70" t="s">
        <v>96</v>
      </c>
      <c r="B170" s="70">
        <v>34</v>
      </c>
      <c r="C170" s="70">
        <v>12206486.171428572</v>
      </c>
      <c r="D170" s="70"/>
      <c r="E170" s="70"/>
      <c r="F170" s="70"/>
      <c r="O170" s="45"/>
      <c r="P170" s="45" t="s">
        <v>103</v>
      </c>
      <c r="Q170" s="45" t="s">
        <v>91</v>
      </c>
      <c r="R170" s="45" t="s">
        <v>104</v>
      </c>
      <c r="S170" s="45" t="s">
        <v>105</v>
      </c>
      <c r="T170" s="45" t="s">
        <v>106</v>
      </c>
      <c r="U170" s="45" t="s">
        <v>107</v>
      </c>
      <c r="V170"/>
      <c r="W170"/>
    </row>
    <row r="171" spans="1:23" ht="15" thickBot="1" x14ac:dyDescent="0.35">
      <c r="O171" t="s">
        <v>97</v>
      </c>
      <c r="P171" s="118">
        <v>1105.852109784907</v>
      </c>
      <c r="Q171" s="118">
        <v>521.76990647772959</v>
      </c>
      <c r="R171" s="118">
        <v>2.1194248576927222</v>
      </c>
      <c r="S171" s="118">
        <v>4.1664385391102156E-2</v>
      </c>
      <c r="T171" s="118">
        <v>44.303253307254863</v>
      </c>
      <c r="U171" s="118">
        <v>2167.4009662625595</v>
      </c>
      <c r="V171"/>
      <c r="W171"/>
    </row>
    <row r="172" spans="1:23" ht="14.4" x14ac:dyDescent="0.3">
      <c r="A172" s="71"/>
      <c r="B172" s="71" t="s">
        <v>103</v>
      </c>
      <c r="C172" s="71" t="s">
        <v>91</v>
      </c>
      <c r="D172" s="71" t="s">
        <v>104</v>
      </c>
      <c r="E172" s="71" t="s">
        <v>105</v>
      </c>
      <c r="F172" s="71" t="s">
        <v>106</v>
      </c>
      <c r="G172" s="71" t="s">
        <v>107</v>
      </c>
      <c r="H172"/>
      <c r="I172"/>
      <c r="O172" s="67" t="s">
        <v>112</v>
      </c>
      <c r="P172" s="118">
        <v>-0.285869127208703</v>
      </c>
      <c r="Q172" s="118">
        <v>0.15348773540146102</v>
      </c>
      <c r="R172" s="118">
        <v>-1.8624884031351854</v>
      </c>
      <c r="S172" s="119">
        <v>7.1457611493203038E-2</v>
      </c>
      <c r="T172" s="118">
        <v>-0.59814227285383192</v>
      </c>
      <c r="U172" s="118">
        <v>2.640401843642598E-2</v>
      </c>
      <c r="V172"/>
      <c r="W172"/>
    </row>
    <row r="173" spans="1:23" ht="14.4" x14ac:dyDescent="0.3">
      <c r="A173" s="67" t="s">
        <v>97</v>
      </c>
      <c r="B173" s="75">
        <v>1563.2795373882932</v>
      </c>
      <c r="C173" s="75">
        <v>555.40464979296473</v>
      </c>
      <c r="D173" s="75">
        <v>2.8146677165396952</v>
      </c>
      <c r="E173" s="75">
        <v>8.4085588617505303E-3</v>
      </c>
      <c r="F173" s="75">
        <v>430.5242859444536</v>
      </c>
      <c r="G173" s="75">
        <v>2696.034788832133</v>
      </c>
      <c r="H173"/>
      <c r="I173"/>
      <c r="O173" s="67" t="s">
        <v>123</v>
      </c>
      <c r="P173" s="118">
        <v>0.27641898544659232</v>
      </c>
      <c r="Q173" s="118">
        <v>6.0820908408091408E-2</v>
      </c>
      <c r="R173" s="118">
        <v>4.5448019880251982</v>
      </c>
      <c r="S173" s="119">
        <v>7.0068490316646057E-5</v>
      </c>
      <c r="T173" s="118">
        <v>0.1526779168855652</v>
      </c>
      <c r="U173" s="118">
        <v>0.40016005400761945</v>
      </c>
      <c r="V173"/>
      <c r="W173"/>
    </row>
    <row r="174" spans="1:23" ht="15" thickBot="1" x14ac:dyDescent="0.35">
      <c r="A174" s="67" t="s">
        <v>112</v>
      </c>
      <c r="B174" s="75">
        <v>-0.41768329088781697</v>
      </c>
      <c r="C174" s="75">
        <v>0.16089414466168972</v>
      </c>
      <c r="D174" s="75">
        <v>-2.596012998273336</v>
      </c>
      <c r="E174" s="82">
        <v>1.4288019448241153E-2</v>
      </c>
      <c r="F174" s="75">
        <v>-0.74582906237178204</v>
      </c>
      <c r="G174" s="75">
        <v>-8.9537519403851906E-2</v>
      </c>
      <c r="H174"/>
      <c r="I174"/>
      <c r="O174" s="70" t="s">
        <v>153</v>
      </c>
      <c r="P174" s="120">
        <v>-128.72261774550202</v>
      </c>
      <c r="Q174" s="120">
        <v>38.574325454042167</v>
      </c>
      <c r="R174" s="120">
        <v>-3.3370024292158633</v>
      </c>
      <c r="S174" s="121">
        <v>2.1065512795882114E-3</v>
      </c>
      <c r="T174" s="120">
        <v>-207.20267297054025</v>
      </c>
      <c r="U174" s="120">
        <v>-50.242562520463792</v>
      </c>
      <c r="V174"/>
      <c r="W174"/>
    </row>
    <row r="175" spans="1:23" ht="14.4" x14ac:dyDescent="0.3">
      <c r="A175" s="67" t="s">
        <v>123</v>
      </c>
      <c r="B175" s="75">
        <v>0.29270478121195881</v>
      </c>
      <c r="C175" s="75">
        <v>6.4707161394014764E-2</v>
      </c>
      <c r="D175" s="75">
        <v>4.5235299293940781</v>
      </c>
      <c r="E175" s="82">
        <v>8.3734052345332992E-5</v>
      </c>
      <c r="F175" s="75">
        <v>0.16073365547072313</v>
      </c>
      <c r="G175" s="75">
        <v>0.42467590695319446</v>
      </c>
      <c r="H175"/>
      <c r="I175"/>
      <c r="O175"/>
      <c r="P175"/>
      <c r="Q175"/>
      <c r="R175"/>
      <c r="S175"/>
      <c r="T175"/>
      <c r="U175"/>
      <c r="V175"/>
      <c r="W175"/>
    </row>
    <row r="176" spans="1:23" ht="15" thickBot="1" x14ac:dyDescent="0.35">
      <c r="A176" s="70" t="s">
        <v>153</v>
      </c>
      <c r="B176" s="79">
        <v>-157.39878034435003</v>
      </c>
      <c r="C176" s="79">
        <v>41.447102951042012</v>
      </c>
      <c r="D176" s="79">
        <v>-3.7975821984535809</v>
      </c>
      <c r="E176" s="83">
        <v>6.3904087932306587E-4</v>
      </c>
      <c r="F176" s="79">
        <v>-241.93070412717645</v>
      </c>
      <c r="G176" s="79">
        <v>-72.866856561523591</v>
      </c>
      <c r="H176"/>
      <c r="I176"/>
      <c r="O176"/>
      <c r="P176"/>
      <c r="Q176"/>
      <c r="R176"/>
      <c r="S176"/>
      <c r="T176"/>
      <c r="U176"/>
      <c r="V176"/>
      <c r="W176"/>
    </row>
    <row r="177" spans="1:23" ht="14.4" x14ac:dyDescent="0.3">
      <c r="O177"/>
      <c r="P177"/>
      <c r="Q177"/>
      <c r="R177"/>
      <c r="S177"/>
      <c r="T177"/>
      <c r="U177"/>
      <c r="V177"/>
      <c r="W177"/>
    </row>
    <row r="180" spans="1:23" x14ac:dyDescent="0.25">
      <c r="A180" s="101" t="s">
        <v>208</v>
      </c>
    </row>
    <row r="182" spans="1:23" x14ac:dyDescent="0.25">
      <c r="A182" s="67" t="s">
        <v>86</v>
      </c>
    </row>
    <row r="183" spans="1:23" ht="14.4" thickBot="1" x14ac:dyDescent="0.3"/>
    <row r="184" spans="1:23" x14ac:dyDescent="0.25">
      <c r="A184" s="68" t="s">
        <v>87</v>
      </c>
      <c r="B184" s="68"/>
    </row>
    <row r="185" spans="1:23" x14ac:dyDescent="0.25">
      <c r="A185" s="67" t="s">
        <v>88</v>
      </c>
      <c r="B185" s="67">
        <v>0.75620562975361527</v>
      </c>
    </row>
    <row r="186" spans="1:23" x14ac:dyDescent="0.25">
      <c r="A186" s="67" t="s">
        <v>89</v>
      </c>
      <c r="B186" s="69">
        <v>0.57184695447106182</v>
      </c>
    </row>
    <row r="187" spans="1:23" x14ac:dyDescent="0.25">
      <c r="A187" s="67" t="s">
        <v>90</v>
      </c>
      <c r="B187" s="67">
        <v>0.53292395033206752</v>
      </c>
    </row>
    <row r="188" spans="1:23" x14ac:dyDescent="0.25">
      <c r="A188" s="67" t="s">
        <v>91</v>
      </c>
      <c r="B188" s="67">
        <v>7.1945854072846132</v>
      </c>
    </row>
    <row r="189" spans="1:23" ht="14.4" thickBot="1" x14ac:dyDescent="0.3">
      <c r="A189" s="70" t="s">
        <v>92</v>
      </c>
      <c r="B189" s="70">
        <v>37</v>
      </c>
    </row>
    <row r="191" spans="1:23" ht="14.4" thickBot="1" x14ac:dyDescent="0.3">
      <c r="A191" s="67" t="s">
        <v>93</v>
      </c>
    </row>
    <row r="192" spans="1:23" x14ac:dyDescent="0.25">
      <c r="A192" s="71"/>
      <c r="B192" s="71" t="s">
        <v>98</v>
      </c>
      <c r="C192" s="71" t="s">
        <v>99</v>
      </c>
      <c r="D192" s="71" t="s">
        <v>100</v>
      </c>
      <c r="E192" s="71" t="s">
        <v>101</v>
      </c>
      <c r="F192" s="71" t="s">
        <v>102</v>
      </c>
    </row>
    <row r="193" spans="1:9" x14ac:dyDescent="0.25">
      <c r="A193" s="67" t="s">
        <v>94</v>
      </c>
      <c r="B193" s="67">
        <v>3</v>
      </c>
      <c r="C193" s="67">
        <v>2281.4253335957837</v>
      </c>
      <c r="D193" s="67">
        <v>760.47511119859462</v>
      </c>
      <c r="E193" s="67">
        <v>14.691747646943986</v>
      </c>
      <c r="F193" s="69">
        <v>3.0193573494015275E-6</v>
      </c>
    </row>
    <row r="194" spans="1:9" x14ac:dyDescent="0.25">
      <c r="A194" s="67" t="s">
        <v>95</v>
      </c>
      <c r="B194" s="67">
        <v>33</v>
      </c>
      <c r="C194" s="67">
        <v>1708.1479530295189</v>
      </c>
      <c r="D194" s="67">
        <v>51.762059182712697</v>
      </c>
    </row>
    <row r="195" spans="1:9" ht="14.4" thickBot="1" x14ac:dyDescent="0.3">
      <c r="A195" s="70" t="s">
        <v>96</v>
      </c>
      <c r="B195" s="70">
        <v>36</v>
      </c>
      <c r="C195" s="70">
        <v>3989.5732866253029</v>
      </c>
      <c r="D195" s="70"/>
      <c r="E195" s="70"/>
      <c r="F195" s="70"/>
    </row>
    <row r="196" spans="1:9" ht="14.4" thickBot="1" x14ac:dyDescent="0.3"/>
    <row r="197" spans="1:9" ht="14.4" x14ac:dyDescent="0.3">
      <c r="A197" s="71"/>
      <c r="B197" s="71" t="s">
        <v>103</v>
      </c>
      <c r="C197" s="71" t="s">
        <v>91</v>
      </c>
      <c r="D197" s="71" t="s">
        <v>104</v>
      </c>
      <c r="E197" s="71" t="s">
        <v>105</v>
      </c>
      <c r="F197" s="71" t="s">
        <v>106</v>
      </c>
      <c r="G197" s="71" t="s">
        <v>107</v>
      </c>
      <c r="H197"/>
      <c r="I197"/>
    </row>
    <row r="198" spans="1:9" ht="14.4" x14ac:dyDescent="0.3">
      <c r="A198" s="67" t="s">
        <v>97</v>
      </c>
      <c r="B198" s="75">
        <v>36.511162590527178</v>
      </c>
      <c r="C198" s="75">
        <v>11.563051195563697</v>
      </c>
      <c r="D198" s="75">
        <v>3.1575716454957083</v>
      </c>
      <c r="E198" s="75">
        <v>3.3914150615861577E-3</v>
      </c>
      <c r="F198" s="75">
        <v>12.98595804796296</v>
      </c>
      <c r="G198" s="75">
        <v>60.036367133091396</v>
      </c>
      <c r="H198"/>
      <c r="I198"/>
    </row>
    <row r="199" spans="1:9" ht="14.4" x14ac:dyDescent="0.3">
      <c r="A199" s="67" t="s">
        <v>112</v>
      </c>
      <c r="B199" s="75">
        <v>-9.1454124872445992E-3</v>
      </c>
      <c r="C199" s="75">
        <v>3.6830874244116268E-3</v>
      </c>
      <c r="D199" s="75">
        <v>-2.4830831944494447</v>
      </c>
      <c r="E199" s="82">
        <v>1.8281926926061235E-2</v>
      </c>
      <c r="F199" s="75">
        <v>-1.6638710194053344E-2</v>
      </c>
      <c r="G199" s="75">
        <v>-1.6521147804358562E-3</v>
      </c>
      <c r="H199"/>
      <c r="I199"/>
    </row>
    <row r="200" spans="1:9" ht="14.4" x14ac:dyDescent="0.3">
      <c r="A200" s="67" t="s">
        <v>124</v>
      </c>
      <c r="B200" s="75">
        <v>2.0592367593647094E-2</v>
      </c>
      <c r="C200" s="75">
        <v>7.0255216867403554E-3</v>
      </c>
      <c r="D200" s="75">
        <v>2.9310802118100603</v>
      </c>
      <c r="E200" s="82">
        <v>6.091527840887752E-3</v>
      </c>
      <c r="F200" s="75">
        <v>6.298836249411752E-3</v>
      </c>
      <c r="G200" s="75">
        <v>3.4885898937882437E-2</v>
      </c>
      <c r="H200"/>
      <c r="I200"/>
    </row>
    <row r="201" spans="1:9" ht="15" thickBot="1" x14ac:dyDescent="0.35">
      <c r="A201" s="70" t="s">
        <v>153</v>
      </c>
      <c r="B201" s="79">
        <v>-3.2494833896807478</v>
      </c>
      <c r="C201" s="79">
        <v>0.88495099984520753</v>
      </c>
      <c r="D201" s="79">
        <v>-3.6719359492775712</v>
      </c>
      <c r="E201" s="83">
        <v>8.448146493215806E-4</v>
      </c>
      <c r="F201" s="79">
        <v>-5.0499297363589104</v>
      </c>
      <c r="G201" s="79">
        <v>-1.4490370430025847</v>
      </c>
      <c r="H201"/>
      <c r="I201"/>
    </row>
  </sheetData>
  <conditionalFormatting sqref="P21:P26">
    <cfRule type="colorScale" priority="6">
      <colorScale>
        <cfvo type="min"/>
        <cfvo type="percentile" val="50"/>
        <cfvo type="max"/>
        <color rgb="FFF8696B"/>
        <color rgb="FFFFEB84"/>
        <color rgb="FF63BE7B"/>
      </colorScale>
    </cfRule>
  </conditionalFormatting>
  <conditionalFormatting sqref="P34:P39">
    <cfRule type="colorScale" priority="5">
      <colorScale>
        <cfvo type="min"/>
        <cfvo type="percentile" val="50"/>
        <cfvo type="max"/>
        <color rgb="FFF8696B"/>
        <color rgb="FFFFEB84"/>
        <color rgb="FF63BE7B"/>
      </colorScale>
    </cfRule>
  </conditionalFormatting>
  <conditionalFormatting sqref="U21:U26">
    <cfRule type="colorScale" priority="4">
      <colorScale>
        <cfvo type="min"/>
        <cfvo type="percentile" val="50"/>
        <cfvo type="max"/>
        <color rgb="FFF8696B"/>
        <color rgb="FFFFEB84"/>
        <color rgb="FF63BE7B"/>
      </colorScale>
    </cfRule>
  </conditionalFormatting>
  <conditionalFormatting sqref="U34:U39">
    <cfRule type="colorScale" priority="3">
      <colorScale>
        <cfvo type="min"/>
        <cfvo type="percentile" val="50"/>
        <cfvo type="max"/>
        <color rgb="FFF8696B"/>
        <color rgb="FFFFEB84"/>
        <color rgb="FF63BE7B"/>
      </colorScale>
    </cfRule>
  </conditionalFormatting>
  <conditionalFormatting sqref="Y21:Y26">
    <cfRule type="colorScale" priority="2">
      <colorScale>
        <cfvo type="min"/>
        <cfvo type="percentile" val="50"/>
        <cfvo type="max"/>
        <color rgb="FFF8696B"/>
        <color rgb="FFFFEB84"/>
        <color rgb="FF63BE7B"/>
      </colorScale>
    </cfRule>
  </conditionalFormatting>
  <conditionalFormatting sqref="Y34:Y39">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01230-5DE7-4F68-8308-0A249F572709}">
  <sheetPr codeName="Sheet4"/>
  <dimension ref="A1:O91"/>
  <sheetViews>
    <sheetView workbookViewId="0">
      <selection activeCell="L62" sqref="L62"/>
    </sheetView>
  </sheetViews>
  <sheetFormatPr defaultRowHeight="13.8" x14ac:dyDescent="0.25"/>
  <cols>
    <col min="1" max="12" width="8.88671875" style="67"/>
    <col min="13" max="13" width="20.21875" style="67" bestFit="1" customWidth="1"/>
    <col min="14" max="16384" width="8.88671875" style="67"/>
  </cols>
  <sheetData>
    <row r="1" spans="1:11" ht="39.6" x14ac:dyDescent="0.25">
      <c r="A1" s="90" t="s">
        <v>26</v>
      </c>
      <c r="B1" s="90" t="s">
        <v>28</v>
      </c>
      <c r="C1" s="90" t="s">
        <v>112</v>
      </c>
      <c r="D1" s="90" t="s">
        <v>27</v>
      </c>
      <c r="E1" s="90" t="s">
        <v>153</v>
      </c>
      <c r="F1" s="90" t="s">
        <v>62</v>
      </c>
      <c r="G1" s="90" t="s">
        <v>112</v>
      </c>
      <c r="H1" s="90" t="s">
        <v>61</v>
      </c>
      <c r="I1" s="90" t="s">
        <v>153</v>
      </c>
      <c r="J1" s="90"/>
      <c r="K1" s="90"/>
    </row>
    <row r="2" spans="1:11" x14ac:dyDescent="0.25">
      <c r="A2" s="94" t="s">
        <v>0</v>
      </c>
      <c r="B2" s="67">
        <v>58</v>
      </c>
      <c r="C2" s="67">
        <v>1269.276828275782</v>
      </c>
      <c r="D2" s="122">
        <v>1743</v>
      </c>
      <c r="E2" s="75">
        <v>9.0383410000000008</v>
      </c>
      <c r="F2" s="67">
        <v>2.1090000000000001E-2</v>
      </c>
      <c r="G2" s="67">
        <v>1269.276828275782</v>
      </c>
      <c r="H2" s="111">
        <v>39.46</v>
      </c>
      <c r="I2" s="75">
        <v>9.0383410000000008</v>
      </c>
    </row>
    <row r="3" spans="1:11" x14ac:dyDescent="0.25">
      <c r="A3" s="94" t="s">
        <v>1</v>
      </c>
      <c r="B3" s="67">
        <v>53</v>
      </c>
      <c r="C3" s="67">
        <v>1401.4659231722426</v>
      </c>
      <c r="D3" s="122">
        <v>1349</v>
      </c>
      <c r="E3" s="75">
        <v>8.5878730000000001</v>
      </c>
      <c r="F3" s="67">
        <v>3.6159999999999998E-2</v>
      </c>
      <c r="G3" s="67">
        <v>1401.4659231722426</v>
      </c>
      <c r="H3" s="111">
        <v>34.78</v>
      </c>
      <c r="I3" s="75">
        <v>8.5878730000000001</v>
      </c>
    </row>
    <row r="4" spans="1:11" x14ac:dyDescent="0.25">
      <c r="A4" s="94" t="s">
        <v>2</v>
      </c>
      <c r="B4" s="67">
        <v>66</v>
      </c>
      <c r="C4" s="67">
        <v>1322.8156126940005</v>
      </c>
      <c r="D4" s="122">
        <v>1123</v>
      </c>
      <c r="E4" s="75">
        <v>6.7749940000000004</v>
      </c>
      <c r="F4" s="67">
        <v>3.0499999999999999E-2</v>
      </c>
      <c r="G4" s="67">
        <v>1322.8156126940005</v>
      </c>
      <c r="H4" s="111">
        <v>31.17</v>
      </c>
      <c r="I4" s="75">
        <v>6.7749940000000004</v>
      </c>
    </row>
    <row r="5" spans="1:11" x14ac:dyDescent="0.25">
      <c r="A5" s="94" t="s">
        <v>3</v>
      </c>
      <c r="B5" s="67">
        <v>107</v>
      </c>
      <c r="C5" s="67">
        <v>1393.9827504725899</v>
      </c>
      <c r="D5" s="122">
        <v>1040</v>
      </c>
      <c r="E5" s="75">
        <v>7.2137760000000002</v>
      </c>
      <c r="F5" s="67">
        <v>4.018E-2</v>
      </c>
      <c r="G5" s="67">
        <v>1393.9827504725899</v>
      </c>
      <c r="H5" s="111">
        <v>39.729999999999997</v>
      </c>
      <c r="I5" s="75">
        <v>7.2137760000000002</v>
      </c>
    </row>
    <row r="6" spans="1:11" x14ac:dyDescent="0.25">
      <c r="A6" s="94" t="s">
        <v>4</v>
      </c>
      <c r="B6" s="67">
        <v>130</v>
      </c>
      <c r="C6" s="67">
        <v>1601.0947562097515</v>
      </c>
      <c r="D6" s="122">
        <v>1192</v>
      </c>
      <c r="E6" s="75">
        <v>7.5349719999999998</v>
      </c>
      <c r="F6" s="67">
        <v>5.6210000000000003E-2</v>
      </c>
      <c r="G6" s="67">
        <v>1601.0947562097515</v>
      </c>
      <c r="H6" s="111">
        <v>33.42</v>
      </c>
      <c r="I6" s="75">
        <v>7.5349719999999998</v>
      </c>
    </row>
    <row r="7" spans="1:11" x14ac:dyDescent="0.25">
      <c r="A7" s="94" t="s">
        <v>5</v>
      </c>
      <c r="B7" s="67">
        <v>215</v>
      </c>
      <c r="C7" s="67">
        <v>1605.6750865495576</v>
      </c>
      <c r="D7" s="122">
        <v>1258</v>
      </c>
      <c r="E7" s="75">
        <v>6.3121289999999997</v>
      </c>
      <c r="F7" s="67">
        <v>0.20463000000000001</v>
      </c>
      <c r="G7" s="67">
        <v>1605.6750865495576</v>
      </c>
      <c r="H7" s="111">
        <v>67.150000000000006</v>
      </c>
      <c r="I7" s="75">
        <v>6.3121289999999997</v>
      </c>
    </row>
    <row r="8" spans="1:11" x14ac:dyDescent="0.25">
      <c r="A8" s="94" t="s">
        <v>6</v>
      </c>
      <c r="B8" s="67">
        <v>109</v>
      </c>
      <c r="C8" s="67">
        <v>1452.8849179590918</v>
      </c>
      <c r="D8" s="122">
        <v>1281</v>
      </c>
      <c r="E8" s="75">
        <v>5.5825100000000001</v>
      </c>
      <c r="F8" s="67">
        <v>0.11336</v>
      </c>
      <c r="G8" s="67">
        <v>1452.8849179590918</v>
      </c>
      <c r="H8" s="111">
        <v>107.59</v>
      </c>
      <c r="I8" s="75">
        <v>5.5825100000000001</v>
      </c>
    </row>
    <row r="9" spans="1:11" x14ac:dyDescent="0.25">
      <c r="A9" s="94" t="s">
        <v>7</v>
      </c>
      <c r="B9" s="67">
        <v>174</v>
      </c>
      <c r="C9" s="67">
        <v>1503.1087391594397</v>
      </c>
      <c r="D9" s="122">
        <v>1359</v>
      </c>
      <c r="E9" s="75">
        <v>4.6402109999999999</v>
      </c>
      <c r="F9" s="67">
        <v>0.28732000000000002</v>
      </c>
      <c r="G9" s="67">
        <v>1503.1087391594397</v>
      </c>
      <c r="H9" s="111">
        <v>134.69999999999999</v>
      </c>
      <c r="I9" s="75">
        <v>4.6402109999999999</v>
      </c>
    </row>
    <row r="10" spans="1:11" x14ac:dyDescent="0.25">
      <c r="A10" s="94" t="s">
        <v>8</v>
      </c>
      <c r="B10" s="67">
        <v>469</v>
      </c>
      <c r="C10" s="67">
        <v>1493.1517376984589</v>
      </c>
      <c r="D10" s="122">
        <v>1594</v>
      </c>
      <c r="E10" s="75">
        <v>4.6087870000000004</v>
      </c>
      <c r="F10" s="67">
        <v>1.2602899999999999</v>
      </c>
      <c r="G10" s="67">
        <v>1493.1517376984589</v>
      </c>
      <c r="H10" s="111">
        <v>378.78</v>
      </c>
      <c r="I10" s="75">
        <v>4.6087870000000004</v>
      </c>
    </row>
    <row r="11" spans="1:11" x14ac:dyDescent="0.25">
      <c r="A11" s="94" t="s">
        <v>9</v>
      </c>
      <c r="B11" s="67">
        <v>1066</v>
      </c>
      <c r="C11" s="67">
        <v>1365.6396607921597</v>
      </c>
      <c r="D11" s="122">
        <v>2416</v>
      </c>
      <c r="E11" s="75">
        <v>5.3944700000000001</v>
      </c>
      <c r="F11" s="67">
        <v>4.2217999999999991</v>
      </c>
      <c r="G11" s="67">
        <v>1365.6396607921597</v>
      </c>
      <c r="H11" s="111">
        <v>260.19</v>
      </c>
      <c r="I11" s="75">
        <v>5.3944700000000001</v>
      </c>
    </row>
    <row r="12" spans="1:11" x14ac:dyDescent="0.25">
      <c r="A12" s="94" t="s">
        <v>10</v>
      </c>
      <c r="B12" s="67">
        <v>917</v>
      </c>
      <c r="C12" s="67">
        <v>1377.6573392913403</v>
      </c>
      <c r="D12" s="122">
        <v>1823</v>
      </c>
      <c r="E12" s="75">
        <v>4.9394600000000004</v>
      </c>
      <c r="F12" s="67">
        <v>3.0458500000000002</v>
      </c>
      <c r="G12" s="67">
        <v>1377.6573392913403</v>
      </c>
      <c r="H12" s="111">
        <v>131.87</v>
      </c>
      <c r="I12" s="75">
        <v>4.9394600000000004</v>
      </c>
    </row>
    <row r="13" spans="1:11" x14ac:dyDescent="0.25">
      <c r="A13" s="94" t="s">
        <v>11</v>
      </c>
      <c r="B13" s="67">
        <v>544</v>
      </c>
      <c r="C13" s="67">
        <v>1501.4093829713752</v>
      </c>
      <c r="D13" s="122">
        <v>1213</v>
      </c>
      <c r="E13" s="75">
        <v>4.8612219999999997</v>
      </c>
      <c r="F13" s="67">
        <v>1.6511700000000002</v>
      </c>
      <c r="G13" s="67">
        <v>1501.4093829713752</v>
      </c>
      <c r="H13" s="111">
        <v>112.65</v>
      </c>
      <c r="I13" s="75">
        <v>4.8612219999999997</v>
      </c>
    </row>
    <row r="14" spans="1:11" x14ac:dyDescent="0.25">
      <c r="A14" s="94" t="s">
        <v>12</v>
      </c>
      <c r="B14" s="67">
        <v>1446</v>
      </c>
      <c r="C14" s="67">
        <v>1844.5447920368588</v>
      </c>
      <c r="D14" s="122">
        <v>1066</v>
      </c>
      <c r="E14" s="75">
        <v>4.1308879999999997</v>
      </c>
      <c r="F14" s="67">
        <v>1.7304900000000003</v>
      </c>
      <c r="G14" s="67">
        <v>1844.5447920368588</v>
      </c>
      <c r="H14" s="111">
        <v>58.79</v>
      </c>
      <c r="I14" s="75">
        <v>4.1308879999999997</v>
      </c>
    </row>
    <row r="15" spans="1:11" x14ac:dyDescent="0.25">
      <c r="A15" s="94" t="s">
        <v>13</v>
      </c>
      <c r="B15" s="67">
        <v>1700</v>
      </c>
      <c r="C15" s="67">
        <v>2119.6331816343686</v>
      </c>
      <c r="D15" s="122">
        <v>1352</v>
      </c>
      <c r="E15" s="75">
        <v>4.0991660000000003</v>
      </c>
      <c r="F15" s="67">
        <v>1.9259699999999997</v>
      </c>
      <c r="G15" s="67">
        <v>2119.6331816343686</v>
      </c>
      <c r="H15" s="111">
        <v>139.99</v>
      </c>
      <c r="I15" s="75">
        <v>4.0991660000000003</v>
      </c>
    </row>
    <row r="16" spans="1:11" x14ac:dyDescent="0.25">
      <c r="A16" s="94" t="s">
        <v>14</v>
      </c>
      <c r="B16" s="67">
        <v>686</v>
      </c>
      <c r="C16" s="67">
        <v>2196.9452324357967</v>
      </c>
      <c r="D16" s="122">
        <v>1593</v>
      </c>
      <c r="E16" s="75">
        <v>3.4094319999999998</v>
      </c>
      <c r="F16" s="67">
        <v>1.8867200000000002</v>
      </c>
      <c r="G16" s="67">
        <v>2196.9452324357967</v>
      </c>
      <c r="H16" s="111">
        <v>146.21</v>
      </c>
      <c r="I16" s="75">
        <v>3.4094319999999998</v>
      </c>
    </row>
    <row r="17" spans="1:15" x14ac:dyDescent="0.25">
      <c r="A17" s="94" t="s">
        <v>15</v>
      </c>
      <c r="B17" s="67">
        <v>816</v>
      </c>
      <c r="C17" s="67">
        <v>2320.5362213047028</v>
      </c>
      <c r="D17" s="122">
        <v>1996</v>
      </c>
      <c r="E17" s="75">
        <v>3.7957320000000001</v>
      </c>
      <c r="F17" s="67">
        <v>3.1773399999999996</v>
      </c>
      <c r="G17" s="67">
        <v>2320.5362213047028</v>
      </c>
      <c r="H17" s="111">
        <v>286.36</v>
      </c>
      <c r="I17" s="75">
        <v>3.7957320000000001</v>
      </c>
    </row>
    <row r="18" spans="1:15" x14ac:dyDescent="0.25">
      <c r="A18" s="94" t="s">
        <v>16</v>
      </c>
      <c r="B18" s="67">
        <v>702</v>
      </c>
      <c r="C18" s="67">
        <v>2660.5912462117735</v>
      </c>
      <c r="D18" s="122">
        <v>2267</v>
      </c>
      <c r="E18" s="75">
        <v>4.3032000000000004</v>
      </c>
      <c r="F18" s="67">
        <v>2.6654200000000001</v>
      </c>
      <c r="G18" s="67">
        <v>2660.5912462117735</v>
      </c>
      <c r="H18" s="111">
        <v>252.02</v>
      </c>
      <c r="I18" s="75">
        <v>4.3032000000000004</v>
      </c>
    </row>
    <row r="19" spans="1:15" x14ac:dyDescent="0.25">
      <c r="A19" s="94" t="s">
        <v>17</v>
      </c>
      <c r="B19" s="67">
        <v>692</v>
      </c>
      <c r="C19" s="67">
        <v>2930.3037808281247</v>
      </c>
      <c r="D19" s="122">
        <v>1918</v>
      </c>
      <c r="E19" s="75">
        <v>4.2343130000000002</v>
      </c>
      <c r="F19" s="67">
        <v>3.4220300000000003</v>
      </c>
      <c r="G19" s="67">
        <v>2930.3037808281247</v>
      </c>
      <c r="H19" s="111">
        <v>186.99</v>
      </c>
      <c r="I19" s="75">
        <v>4.2343130000000002</v>
      </c>
      <c r="M19" s="69" t="s">
        <v>64</v>
      </c>
    </row>
    <row r="20" spans="1:15" x14ac:dyDescent="0.25">
      <c r="A20" s="94" t="s">
        <v>18</v>
      </c>
      <c r="B20" s="67">
        <v>664</v>
      </c>
      <c r="C20" s="67">
        <v>2700.8873669320292</v>
      </c>
      <c r="D20" s="122">
        <v>1572</v>
      </c>
      <c r="E20" s="75">
        <v>3.6488079999999998</v>
      </c>
      <c r="F20" s="67">
        <v>2.4116999999999997</v>
      </c>
      <c r="G20" s="67">
        <v>2700.8873669320292</v>
      </c>
      <c r="H20" s="111">
        <v>81.99</v>
      </c>
      <c r="I20" s="75">
        <v>3.6488079999999998</v>
      </c>
    </row>
    <row r="21" spans="1:15" x14ac:dyDescent="0.25">
      <c r="A21" s="94" t="s">
        <v>19</v>
      </c>
      <c r="B21" s="67">
        <v>847</v>
      </c>
      <c r="C21" s="67">
        <v>2645.1878821167347</v>
      </c>
      <c r="D21" s="122">
        <v>1883</v>
      </c>
      <c r="E21" s="75">
        <v>3.1170070000000001</v>
      </c>
      <c r="F21" s="67">
        <v>2.8600300000000001</v>
      </c>
      <c r="G21" s="67">
        <v>2645.1878821167347</v>
      </c>
      <c r="H21" s="111">
        <v>107.05</v>
      </c>
      <c r="I21" s="75">
        <v>3.1170070000000001</v>
      </c>
      <c r="M21" s="84" t="s">
        <v>35</v>
      </c>
      <c r="N21" s="85">
        <f>CORREL(D2:D33,B2:B33)</f>
        <v>0.5863719266175671</v>
      </c>
      <c r="O21" s="67" t="str">
        <f>IF(N21&gt;0.7,"Strong Correlation",IF(N21&gt;0.3,"Moderate Correlation",IF(N21&gt;0,"Weak Correlation")))</f>
        <v>Moderate Correlation</v>
      </c>
    </row>
    <row r="22" spans="1:15" x14ac:dyDescent="0.25">
      <c r="A22" s="94" t="s">
        <v>20</v>
      </c>
      <c r="B22" s="67">
        <v>795</v>
      </c>
      <c r="C22" s="67">
        <v>2865.1575419941892</v>
      </c>
      <c r="D22" s="122">
        <v>2099</v>
      </c>
      <c r="E22" s="75">
        <v>3.3210579999999998</v>
      </c>
      <c r="F22" s="67">
        <v>2.4577399999999998</v>
      </c>
      <c r="G22" s="67">
        <v>2865.1575419941892</v>
      </c>
      <c r="H22" s="111">
        <v>104.27</v>
      </c>
      <c r="I22" s="75">
        <v>3.3210579999999998</v>
      </c>
      <c r="M22" s="84" t="s">
        <v>36</v>
      </c>
      <c r="N22" s="85">
        <f>CORREL(D2:D32,B3:B33)</f>
        <v>0.49814518056474177</v>
      </c>
      <c r="O22" s="67" t="str">
        <f t="shared" ref="O22:O26" si="0">IF(N22&gt;0.7,"Strong Correlation",IF(N22&gt;0.3,"Moderate Correlation",IF(N22&gt;0,"Weak Correlation")))</f>
        <v>Moderate Correlation</v>
      </c>
    </row>
    <row r="23" spans="1:15" x14ac:dyDescent="0.25">
      <c r="A23" s="94" t="s">
        <v>21</v>
      </c>
      <c r="B23" s="67">
        <v>648</v>
      </c>
      <c r="C23" s="67">
        <v>2683.6717169671879</v>
      </c>
      <c r="D23" s="122">
        <v>2011</v>
      </c>
      <c r="E23" s="75">
        <v>2.5359940000000001</v>
      </c>
      <c r="F23" s="67">
        <v>2.0591300000000001</v>
      </c>
      <c r="G23" s="67">
        <v>2683.6717169671879</v>
      </c>
      <c r="H23" s="111">
        <v>51.4</v>
      </c>
      <c r="I23" s="75">
        <v>2.5359940000000001</v>
      </c>
      <c r="M23" s="84" t="s">
        <v>37</v>
      </c>
      <c r="N23" s="85">
        <f>CORREL(D2:D31,B4:B33)</f>
        <v>0.48528151545932785</v>
      </c>
      <c r="O23" s="67" t="str">
        <f t="shared" si="0"/>
        <v>Moderate Correlation</v>
      </c>
    </row>
    <row r="24" spans="1:15" x14ac:dyDescent="0.25">
      <c r="A24" s="94" t="s">
        <v>22</v>
      </c>
      <c r="B24" s="67">
        <v>683</v>
      </c>
      <c r="C24" s="67">
        <v>2811.8769033290496</v>
      </c>
      <c r="D24" s="122">
        <v>1903</v>
      </c>
      <c r="E24" s="75">
        <v>2.2043400000000002</v>
      </c>
      <c r="F24" s="67">
        <v>2.3334099999999998</v>
      </c>
      <c r="G24" s="67">
        <v>2811.8769033290496</v>
      </c>
      <c r="H24" s="111">
        <v>96.57</v>
      </c>
      <c r="I24" s="75">
        <v>2.2043400000000002</v>
      </c>
      <c r="M24" s="86" t="s">
        <v>38</v>
      </c>
      <c r="N24" s="87">
        <f>CORREL(D2:D30,B5:B33)</f>
        <v>0.65984598439478148</v>
      </c>
      <c r="O24" s="67" t="str">
        <f t="shared" si="0"/>
        <v>Moderate Correlation</v>
      </c>
    </row>
    <row r="25" spans="1:15" x14ac:dyDescent="0.25">
      <c r="A25" s="94" t="s">
        <v>23</v>
      </c>
      <c r="B25" s="67">
        <v>682</v>
      </c>
      <c r="C25" s="67">
        <v>2855.9644885901407</v>
      </c>
      <c r="D25" s="122">
        <v>2612</v>
      </c>
      <c r="E25" s="75">
        <v>1.666439</v>
      </c>
      <c r="F25" s="67">
        <v>2.7946999999999997</v>
      </c>
      <c r="G25" s="67">
        <v>2855.9644885901407</v>
      </c>
      <c r="H25" s="111">
        <v>250.72</v>
      </c>
      <c r="I25" s="75">
        <v>1.666439</v>
      </c>
      <c r="M25" s="84" t="s">
        <v>39</v>
      </c>
      <c r="N25" s="85">
        <f>CORREL(D2:D29,B6:B33)</f>
        <v>0.63498242209742728</v>
      </c>
      <c r="O25" s="67" t="str">
        <f t="shared" si="0"/>
        <v>Moderate Correlation</v>
      </c>
    </row>
    <row r="26" spans="1:15" x14ac:dyDescent="0.25">
      <c r="A26" s="94" t="s">
        <v>24</v>
      </c>
      <c r="B26" s="67">
        <v>928</v>
      </c>
      <c r="C26" s="67">
        <v>2439.1886431624985</v>
      </c>
      <c r="D26" s="122">
        <v>3232</v>
      </c>
      <c r="E26" s="75">
        <v>0.84187270000000003</v>
      </c>
      <c r="F26" s="67">
        <v>4.5295300000000003</v>
      </c>
      <c r="G26" s="67">
        <v>2439.1886431624985</v>
      </c>
      <c r="H26" s="111">
        <v>157.63999999999999</v>
      </c>
      <c r="I26" s="75">
        <v>0.84187270000000003</v>
      </c>
      <c r="M26" s="84" t="s">
        <v>40</v>
      </c>
      <c r="N26" s="85">
        <f>CORREL(D2:D28,B7:B33)</f>
        <v>0.47130695378576176</v>
      </c>
      <c r="O26" s="67" t="str">
        <f t="shared" si="0"/>
        <v>Moderate Correlation</v>
      </c>
    </row>
    <row r="27" spans="1:15" x14ac:dyDescent="0.25">
      <c r="A27" s="94" t="s">
        <v>25</v>
      </c>
      <c r="B27" s="67">
        <v>1111</v>
      </c>
      <c r="C27" s="67">
        <v>2472.9643445872339</v>
      </c>
      <c r="D27" s="122">
        <v>3241</v>
      </c>
      <c r="E27" s="75">
        <v>0.46788279999999999</v>
      </c>
      <c r="F27" s="67">
        <v>5.4862900000000012</v>
      </c>
      <c r="G27" s="67">
        <v>2472.9643445872339</v>
      </c>
      <c r="H27" s="111">
        <v>151.41</v>
      </c>
      <c r="I27" s="75">
        <v>0.46788279999999999</v>
      </c>
    </row>
    <row r="28" spans="1:15" x14ac:dyDescent="0.25">
      <c r="A28" s="96">
        <v>2017</v>
      </c>
      <c r="B28" s="67">
        <v>1139</v>
      </c>
      <c r="C28" s="67">
        <v>2595.1510451976746</v>
      </c>
      <c r="D28" s="122">
        <v>2660</v>
      </c>
      <c r="E28" s="75">
        <v>0.80985240000000003</v>
      </c>
      <c r="F28" s="67">
        <v>4.6841699999999991</v>
      </c>
      <c r="G28" s="67">
        <v>2595.1510451976746</v>
      </c>
      <c r="H28" s="111">
        <v>201.42</v>
      </c>
      <c r="I28" s="75">
        <v>0.80985240000000003</v>
      </c>
    </row>
    <row r="29" spans="1:15" x14ac:dyDescent="0.25">
      <c r="A29" s="96">
        <v>2018</v>
      </c>
      <c r="B29" s="67">
        <v>1118</v>
      </c>
      <c r="C29" s="67">
        <v>2790.9568787466146</v>
      </c>
      <c r="D29" s="99">
        <v>3050</v>
      </c>
      <c r="E29" s="75">
        <v>0.78410150000000001</v>
      </c>
      <c r="F29" s="67">
        <v>7.3963499999999982</v>
      </c>
      <c r="G29" s="67">
        <v>2790.9568787466146</v>
      </c>
      <c r="H29" s="100">
        <v>172.38829999999999</v>
      </c>
      <c r="I29" s="75">
        <v>0.78410150000000001</v>
      </c>
    </row>
    <row r="30" spans="1:15" x14ac:dyDescent="0.25">
      <c r="A30" s="96">
        <v>2019</v>
      </c>
      <c r="B30" s="67">
        <v>1137</v>
      </c>
      <c r="C30" s="67">
        <v>2728.8702467058292</v>
      </c>
      <c r="D30" s="99">
        <v>2876</v>
      </c>
      <c r="E30" s="75">
        <v>0.13019</v>
      </c>
      <c r="F30" s="67">
        <v>30.723860000000002</v>
      </c>
      <c r="G30" s="67">
        <v>2728.8702467058292</v>
      </c>
      <c r="H30" s="100">
        <v>183.50490000000002</v>
      </c>
      <c r="I30" s="75">
        <v>0.13019</v>
      </c>
    </row>
    <row r="31" spans="1:15" x14ac:dyDescent="0.25">
      <c r="A31" s="96">
        <v>2020</v>
      </c>
      <c r="B31" s="67">
        <v>947</v>
      </c>
      <c r="C31" s="67">
        <v>2639.0087016482107</v>
      </c>
      <c r="D31" s="99">
        <v>2371</v>
      </c>
      <c r="E31" s="75">
        <v>-0.1452599</v>
      </c>
      <c r="F31" s="67">
        <v>18.787260000000003</v>
      </c>
      <c r="G31" s="67">
        <v>2639.0087016482107</v>
      </c>
      <c r="H31" s="100">
        <v>119.1686</v>
      </c>
      <c r="I31" s="75">
        <v>-0.1452599</v>
      </c>
    </row>
    <row r="32" spans="1:15" x14ac:dyDescent="0.25">
      <c r="A32" s="96">
        <v>2021</v>
      </c>
      <c r="B32" s="67">
        <v>1588</v>
      </c>
      <c r="C32" s="67">
        <v>2957.8797592635187</v>
      </c>
      <c r="D32" s="99">
        <v>2726</v>
      </c>
      <c r="E32" s="75">
        <v>6.9051590000000001E-3</v>
      </c>
      <c r="F32" s="67">
        <v>24.565899999999999</v>
      </c>
      <c r="G32" s="67">
        <v>2957.8797592635187</v>
      </c>
      <c r="H32" s="100">
        <v>264.77510000000001</v>
      </c>
      <c r="I32" s="75">
        <v>6.9051590000000001E-3</v>
      </c>
      <c r="M32" s="69" t="s">
        <v>63</v>
      </c>
    </row>
    <row r="33" spans="1:15" x14ac:dyDescent="0.25">
      <c r="A33" s="96">
        <v>2022</v>
      </c>
      <c r="B33" s="67">
        <v>2063</v>
      </c>
      <c r="C33" s="67">
        <v>2782.9053256245243</v>
      </c>
      <c r="D33" s="99">
        <v>2935</v>
      </c>
      <c r="E33" s="75">
        <v>1.7008129999999999</v>
      </c>
      <c r="F33" s="67">
        <v>24.748069999999998</v>
      </c>
      <c r="G33" s="67">
        <v>2782.9053256245243</v>
      </c>
      <c r="H33" s="100">
        <v>129.44159999999999</v>
      </c>
      <c r="I33" s="75">
        <v>1.7008129999999999</v>
      </c>
    </row>
    <row r="34" spans="1:15" x14ac:dyDescent="0.25">
      <c r="M34" s="84" t="s">
        <v>35</v>
      </c>
      <c r="N34" s="85">
        <f>CORREL(H2:H33,F2:F33)</f>
        <v>0.2601936757450804</v>
      </c>
      <c r="O34" s="67" t="str">
        <f>IF(N34&gt;0.7,"Strong Correlation",IF(N34&gt;0.3,"Moderate Correlation",IF(N34&gt;0,"Weak Correlation")))</f>
        <v>Weak Correlation</v>
      </c>
    </row>
    <row r="35" spans="1:15" x14ac:dyDescent="0.25">
      <c r="M35" s="86" t="s">
        <v>36</v>
      </c>
      <c r="N35" s="87">
        <f>CORREL(H2:H32,F3:F33)</f>
        <v>0.31827762116039238</v>
      </c>
      <c r="O35" s="67" t="str">
        <f t="shared" ref="O35:O39" si="1">IF(N35&gt;0.7,"Strong Correlation",IF(N35&gt;0.3,"Moderate Correlation",IF(N35&gt;0,"Weak Correlation")))</f>
        <v>Moderate Correlation</v>
      </c>
    </row>
    <row r="36" spans="1:15" x14ac:dyDescent="0.25">
      <c r="M36" s="84" t="s">
        <v>37</v>
      </c>
      <c r="N36" s="85">
        <f>CORREL(H2:H31,F4:F33)</f>
        <v>0.25199249434655963</v>
      </c>
      <c r="O36" s="67" t="str">
        <f t="shared" si="1"/>
        <v>Weak Correlation</v>
      </c>
    </row>
    <row r="37" spans="1:15" x14ac:dyDescent="0.25">
      <c r="M37" s="84" t="s">
        <v>38</v>
      </c>
      <c r="N37" s="85">
        <f>CORREL(H2:H30,F5:F33)</f>
        <v>0.21237525954676326</v>
      </c>
      <c r="O37" s="67" t="str">
        <f t="shared" si="1"/>
        <v>Weak Correlation</v>
      </c>
    </row>
    <row r="38" spans="1:15" x14ac:dyDescent="0.25">
      <c r="M38" s="84" t="s">
        <v>39</v>
      </c>
      <c r="N38" s="85">
        <f>CORREL(H2:H29,F6:F33)</f>
        <v>0.20120887180501687</v>
      </c>
      <c r="O38" s="67" t="str">
        <f t="shared" si="1"/>
        <v>Weak Correlation</v>
      </c>
    </row>
    <row r="39" spans="1:15" x14ac:dyDescent="0.25">
      <c r="M39" s="84" t="s">
        <v>40</v>
      </c>
      <c r="N39" s="85">
        <f>CORREL(H2:H28,F7:F33)</f>
        <v>0.27076479724123215</v>
      </c>
      <c r="O39" s="67" t="str">
        <f t="shared" si="1"/>
        <v>Weak Correlation</v>
      </c>
    </row>
    <row r="44" spans="1:15" x14ac:dyDescent="0.25">
      <c r="A44" s="101" t="s">
        <v>173</v>
      </c>
      <c r="B44" s="89"/>
      <c r="C44" s="90"/>
      <c r="D44" s="89"/>
      <c r="E44" s="90"/>
      <c r="F44" s="90"/>
      <c r="G44" s="90"/>
      <c r="H44" s="90"/>
      <c r="I44" s="90"/>
      <c r="J44" s="90"/>
      <c r="K44" s="90"/>
    </row>
    <row r="46" spans="1:15" x14ac:dyDescent="0.25">
      <c r="A46" s="67" t="s">
        <v>86</v>
      </c>
    </row>
    <row r="47" spans="1:15" ht="14.4" thickBot="1" x14ac:dyDescent="0.3"/>
    <row r="48" spans="1:15" x14ac:dyDescent="0.25">
      <c r="A48" s="68" t="s">
        <v>87</v>
      </c>
      <c r="B48" s="68"/>
    </row>
    <row r="49" spans="1:9" x14ac:dyDescent="0.25">
      <c r="A49" s="67" t="s">
        <v>88</v>
      </c>
      <c r="B49" s="67">
        <v>0.78493643765220866</v>
      </c>
    </row>
    <row r="50" spans="1:9" x14ac:dyDescent="0.25">
      <c r="A50" s="67" t="s">
        <v>89</v>
      </c>
      <c r="B50" s="69">
        <v>0.61612521115413965</v>
      </c>
    </row>
    <row r="51" spans="1:9" x14ac:dyDescent="0.25">
      <c r="A51" s="67" t="s">
        <v>90</v>
      </c>
      <c r="B51" s="67">
        <v>0.57006023649263637</v>
      </c>
    </row>
    <row r="52" spans="1:9" x14ac:dyDescent="0.25">
      <c r="A52" s="67" t="s">
        <v>91</v>
      </c>
      <c r="B52" s="67">
        <v>313.10667238558193</v>
      </c>
    </row>
    <row r="53" spans="1:9" ht="14.4" thickBot="1" x14ac:dyDescent="0.3">
      <c r="A53" s="70" t="s">
        <v>92</v>
      </c>
      <c r="B53" s="70">
        <v>29</v>
      </c>
    </row>
    <row r="55" spans="1:9" ht="14.4" thickBot="1" x14ac:dyDescent="0.3">
      <c r="A55" s="67" t="s">
        <v>93</v>
      </c>
    </row>
    <row r="56" spans="1:9" x14ac:dyDescent="0.25">
      <c r="A56" s="71"/>
      <c r="B56" s="71" t="s">
        <v>98</v>
      </c>
      <c r="C56" s="71" t="s">
        <v>99</v>
      </c>
      <c r="D56" s="71" t="s">
        <v>100</v>
      </c>
      <c r="E56" s="71" t="s">
        <v>101</v>
      </c>
      <c r="F56" s="71" t="s">
        <v>102</v>
      </c>
    </row>
    <row r="57" spans="1:9" x14ac:dyDescent="0.25">
      <c r="A57" s="67" t="s">
        <v>94</v>
      </c>
      <c r="B57" s="67">
        <v>3</v>
      </c>
      <c r="C57" s="67">
        <v>3933725.4306217306</v>
      </c>
      <c r="D57" s="67">
        <v>1311241.8102072435</v>
      </c>
      <c r="E57" s="67">
        <v>13.375134051013362</v>
      </c>
      <c r="F57" s="69">
        <v>2.091774789019533E-5</v>
      </c>
    </row>
    <row r="58" spans="1:9" x14ac:dyDescent="0.25">
      <c r="A58" s="67" t="s">
        <v>95</v>
      </c>
      <c r="B58" s="67">
        <v>25</v>
      </c>
      <c r="C58" s="67">
        <v>2450894.7073093033</v>
      </c>
      <c r="D58" s="67">
        <v>98035.788292372134</v>
      </c>
    </row>
    <row r="59" spans="1:9" ht="14.4" thickBot="1" x14ac:dyDescent="0.3">
      <c r="A59" s="70" t="s">
        <v>96</v>
      </c>
      <c r="B59" s="70">
        <v>28</v>
      </c>
      <c r="C59" s="70">
        <v>6384620.137931034</v>
      </c>
      <c r="D59" s="70"/>
      <c r="E59" s="70"/>
      <c r="F59" s="70"/>
    </row>
    <row r="60" spans="1:9" ht="15" thickBot="1" x14ac:dyDescent="0.35">
      <c r="H60"/>
      <c r="I60"/>
    </row>
    <row r="61" spans="1:9" ht="14.4" x14ac:dyDescent="0.3">
      <c r="A61" s="71"/>
      <c r="B61" s="71" t="s">
        <v>103</v>
      </c>
      <c r="C61" s="71" t="s">
        <v>91</v>
      </c>
      <c r="D61" s="71" t="s">
        <v>104</v>
      </c>
      <c r="E61" s="71" t="s">
        <v>105</v>
      </c>
      <c r="F61" s="71" t="s">
        <v>106</v>
      </c>
      <c r="G61" s="71" t="s">
        <v>107</v>
      </c>
      <c r="H61"/>
      <c r="I61"/>
    </row>
    <row r="62" spans="1:9" ht="14.4" x14ac:dyDescent="0.3">
      <c r="A62" s="67" t="s">
        <v>97</v>
      </c>
      <c r="B62" s="75">
        <v>1867.8533602896796</v>
      </c>
      <c r="C62" s="75">
        <v>598.50239868110782</v>
      </c>
      <c r="D62" s="75">
        <v>3.1208786537961788</v>
      </c>
      <c r="E62" s="75">
        <v>4.5079064471311913E-3</v>
      </c>
      <c r="F62" s="75">
        <v>635.2145962906136</v>
      </c>
      <c r="G62" s="75">
        <v>3100.4921242887458</v>
      </c>
      <c r="H62"/>
      <c r="I62"/>
    </row>
    <row r="63" spans="1:9" ht="14.4" x14ac:dyDescent="0.3">
      <c r="A63" s="67" t="s">
        <v>112</v>
      </c>
      <c r="B63" s="75">
        <v>-0.34969413963430129</v>
      </c>
      <c r="C63" s="75">
        <v>0.15688397139036939</v>
      </c>
      <c r="D63" s="75">
        <v>-2.2289985174085665</v>
      </c>
      <c r="E63" s="82">
        <v>3.503687600485024E-2</v>
      </c>
      <c r="F63" s="75">
        <v>-0.67280272702181243</v>
      </c>
      <c r="G63" s="75">
        <v>-2.6585552246790156E-2</v>
      </c>
      <c r="H63"/>
      <c r="I63"/>
    </row>
    <row r="64" spans="1:9" ht="14.4" x14ac:dyDescent="0.3">
      <c r="A64" s="67" t="s">
        <v>27</v>
      </c>
      <c r="B64" s="75">
        <v>0.20771911912637511</v>
      </c>
      <c r="C64" s="75">
        <v>0.13896671991360668</v>
      </c>
      <c r="D64" s="75">
        <v>1.4947400302425693</v>
      </c>
      <c r="E64" s="109">
        <v>0.14749887936168102</v>
      </c>
      <c r="F64" s="75">
        <v>-7.848819808536725E-2</v>
      </c>
      <c r="G64" s="75">
        <v>0.4939264363381175</v>
      </c>
      <c r="H64"/>
      <c r="I64"/>
    </row>
    <row r="65" spans="1:9" ht="15" thickBot="1" x14ac:dyDescent="0.35">
      <c r="A65" s="70" t="s">
        <v>153</v>
      </c>
      <c r="B65" s="79">
        <v>-168.90203174215836</v>
      </c>
      <c r="C65" s="79">
        <v>49.273489142141734</v>
      </c>
      <c r="D65" s="79">
        <v>-3.4278480108221703</v>
      </c>
      <c r="E65" s="83">
        <v>2.11476973938694E-3</v>
      </c>
      <c r="F65" s="79">
        <v>-270.38268225907029</v>
      </c>
      <c r="G65" s="79">
        <v>-67.421381225246449</v>
      </c>
      <c r="H65"/>
      <c r="I65"/>
    </row>
    <row r="66" spans="1:9" ht="14.4" x14ac:dyDescent="0.3">
      <c r="H66"/>
      <c r="I66"/>
    </row>
    <row r="67" spans="1:9" ht="14.4" x14ac:dyDescent="0.3">
      <c r="H67"/>
      <c r="I67"/>
    </row>
    <row r="69" spans="1:9" x14ac:dyDescent="0.25">
      <c r="A69" s="101" t="s">
        <v>174</v>
      </c>
    </row>
    <row r="71" spans="1:9" x14ac:dyDescent="0.25">
      <c r="A71" s="67" t="s">
        <v>86</v>
      </c>
    </row>
    <row r="72" spans="1:9" ht="14.4" thickBot="1" x14ac:dyDescent="0.3"/>
    <row r="73" spans="1:9" x14ac:dyDescent="0.25">
      <c r="A73" s="68" t="s">
        <v>87</v>
      </c>
      <c r="B73" s="68"/>
    </row>
    <row r="74" spans="1:9" x14ac:dyDescent="0.25">
      <c r="A74" s="67" t="s">
        <v>88</v>
      </c>
      <c r="B74" s="67">
        <v>0.68811822570301961</v>
      </c>
    </row>
    <row r="75" spans="1:9" x14ac:dyDescent="0.25">
      <c r="A75" s="67" t="s">
        <v>89</v>
      </c>
      <c r="B75" s="69">
        <v>0.47350669254467187</v>
      </c>
    </row>
    <row r="76" spans="1:9" x14ac:dyDescent="0.25">
      <c r="A76" s="67" t="s">
        <v>90</v>
      </c>
      <c r="B76" s="67">
        <v>0.41500743616074653</v>
      </c>
    </row>
    <row r="77" spans="1:9" x14ac:dyDescent="0.25">
      <c r="A77" s="67" t="s">
        <v>91</v>
      </c>
      <c r="B77" s="67">
        <v>6.0965280287938635</v>
      </c>
    </row>
    <row r="78" spans="1:9" ht="14.4" thickBot="1" x14ac:dyDescent="0.3">
      <c r="A78" s="70" t="s">
        <v>92</v>
      </c>
      <c r="B78" s="70">
        <v>31</v>
      </c>
    </row>
    <row r="80" spans="1:9" ht="14.4" thickBot="1" x14ac:dyDescent="0.3">
      <c r="A80" s="67" t="s">
        <v>93</v>
      </c>
    </row>
    <row r="81" spans="1:9" x14ac:dyDescent="0.25">
      <c r="A81" s="71"/>
      <c r="B81" s="71" t="s">
        <v>98</v>
      </c>
      <c r="C81" s="71" t="s">
        <v>99</v>
      </c>
      <c r="D81" s="71" t="s">
        <v>100</v>
      </c>
      <c r="E81" s="71" t="s">
        <v>101</v>
      </c>
      <c r="F81" s="71" t="s">
        <v>102</v>
      </c>
    </row>
    <row r="82" spans="1:9" x14ac:dyDescent="0.25">
      <c r="A82" s="67" t="s">
        <v>94</v>
      </c>
      <c r="B82" s="67">
        <v>3</v>
      </c>
      <c r="C82" s="67">
        <v>902.53110923986719</v>
      </c>
      <c r="D82" s="67">
        <v>300.84370307995573</v>
      </c>
      <c r="E82" s="67">
        <v>8.0942343854268852</v>
      </c>
      <c r="F82" s="69">
        <v>5.2683865516830379E-4</v>
      </c>
    </row>
    <row r="83" spans="1:9" x14ac:dyDescent="0.25">
      <c r="A83" s="67" t="s">
        <v>95</v>
      </c>
      <c r="B83" s="67">
        <v>27</v>
      </c>
      <c r="C83" s="67">
        <v>1003.5266581584681</v>
      </c>
      <c r="D83" s="67">
        <v>37.167654005869188</v>
      </c>
    </row>
    <row r="84" spans="1:9" ht="14.4" thickBot="1" x14ac:dyDescent="0.3">
      <c r="A84" s="70" t="s">
        <v>96</v>
      </c>
      <c r="B84" s="70">
        <v>30</v>
      </c>
      <c r="C84" s="70">
        <v>1906.0577673983353</v>
      </c>
      <c r="D84" s="70"/>
      <c r="E84" s="70"/>
      <c r="F84" s="70"/>
    </row>
    <row r="85" spans="1:9" ht="15" thickBot="1" x14ac:dyDescent="0.35">
      <c r="H85"/>
      <c r="I85"/>
    </row>
    <row r="86" spans="1:9" ht="14.4" x14ac:dyDescent="0.3">
      <c r="A86" s="71"/>
      <c r="B86" s="71" t="s">
        <v>103</v>
      </c>
      <c r="C86" s="71" t="s">
        <v>91</v>
      </c>
      <c r="D86" s="71" t="s">
        <v>104</v>
      </c>
      <c r="E86" s="71" t="s">
        <v>105</v>
      </c>
      <c r="F86" s="71" t="s">
        <v>106</v>
      </c>
      <c r="G86" s="71" t="s">
        <v>107</v>
      </c>
      <c r="H86"/>
      <c r="I86"/>
    </row>
    <row r="87" spans="1:9" ht="14.4" x14ac:dyDescent="0.3">
      <c r="A87" s="67" t="s">
        <v>97</v>
      </c>
      <c r="B87" s="75">
        <v>17.57509360800033</v>
      </c>
      <c r="C87" s="75">
        <v>9.7184949287873437</v>
      </c>
      <c r="D87" s="75">
        <v>1.8084172227060387</v>
      </c>
      <c r="E87" s="75">
        <v>8.1692880680551166E-2</v>
      </c>
      <c r="F87" s="75">
        <v>-2.3656108611444466</v>
      </c>
      <c r="G87" s="75">
        <v>37.515798077145107</v>
      </c>
      <c r="H87"/>
      <c r="I87"/>
    </row>
    <row r="88" spans="1:9" ht="14.4" x14ac:dyDescent="0.3">
      <c r="A88" s="67" t="s">
        <v>112</v>
      </c>
      <c r="B88" s="75">
        <v>-1.5204442240975946E-3</v>
      </c>
      <c r="C88" s="75">
        <v>3.0325651749248438E-3</v>
      </c>
      <c r="D88" s="75">
        <v>-0.50137231564537632</v>
      </c>
      <c r="E88" s="109">
        <v>0.62017266794626025</v>
      </c>
      <c r="F88" s="75">
        <v>-7.742753993223766E-3</v>
      </c>
      <c r="G88" s="75">
        <v>4.7018655450285765E-3</v>
      </c>
      <c r="H88"/>
      <c r="I88"/>
    </row>
    <row r="89" spans="1:9" ht="14.4" x14ac:dyDescent="0.3">
      <c r="A89" s="67" t="s">
        <v>61</v>
      </c>
      <c r="B89" s="75">
        <v>1.5379894858517352E-3</v>
      </c>
      <c r="C89" s="75">
        <v>1.4300751001236331E-2</v>
      </c>
      <c r="D89" s="75">
        <v>0.10754606423947753</v>
      </c>
      <c r="E89" s="109">
        <v>0.91515097274079527</v>
      </c>
      <c r="F89" s="75">
        <v>-2.7804727827070972E-2</v>
      </c>
      <c r="G89" s="75">
        <v>3.088070679877444E-2</v>
      </c>
      <c r="H89"/>
      <c r="I89"/>
    </row>
    <row r="90" spans="1:9" ht="15" thickBot="1" x14ac:dyDescent="0.35">
      <c r="A90" s="70" t="s">
        <v>153</v>
      </c>
      <c r="B90" s="79">
        <v>-2.4299011647960795</v>
      </c>
      <c r="C90" s="79">
        <v>0.78628331220692005</v>
      </c>
      <c r="D90" s="79">
        <v>-3.0903633932861867</v>
      </c>
      <c r="E90" s="83">
        <v>4.5986832863155833E-3</v>
      </c>
      <c r="F90" s="79">
        <v>-4.0432212593814345</v>
      </c>
      <c r="G90" s="79">
        <v>-0.81658107021072479</v>
      </c>
      <c r="H90"/>
      <c r="I90"/>
    </row>
    <row r="91" spans="1:9" ht="14.4" x14ac:dyDescent="0.3">
      <c r="H91"/>
      <c r="I91"/>
    </row>
  </sheetData>
  <conditionalFormatting sqref="N21:N26">
    <cfRule type="colorScale" priority="2">
      <colorScale>
        <cfvo type="min"/>
        <cfvo type="percentile" val="50"/>
        <cfvo type="max"/>
        <color rgb="FFF8696B"/>
        <color rgb="FFFFEB84"/>
        <color rgb="FF63BE7B"/>
      </colorScale>
    </cfRule>
  </conditionalFormatting>
  <conditionalFormatting sqref="N34:N39">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47F17-B9BA-45D5-A4BA-C50DE78256E1}">
  <sheetPr codeName="Sheet5"/>
  <dimension ref="A1:Z87"/>
  <sheetViews>
    <sheetView workbookViewId="0">
      <selection activeCell="Q1" sqref="Q1"/>
    </sheetView>
  </sheetViews>
  <sheetFormatPr defaultRowHeight="13.8" x14ac:dyDescent="0.25"/>
  <cols>
    <col min="1" max="1" width="8.88671875" style="67"/>
    <col min="2" max="5" width="9" style="67" bestFit="1" customWidth="1"/>
    <col min="6" max="6" width="9.21875" style="67" bestFit="1" customWidth="1"/>
    <col min="7" max="7" width="9" style="67" bestFit="1" customWidth="1"/>
    <col min="8" max="14" width="8.88671875" style="67"/>
    <col min="15" max="15" width="20.21875" style="67" bestFit="1" customWidth="1"/>
    <col min="16" max="16384" width="8.88671875" style="67"/>
  </cols>
  <sheetData>
    <row r="1" spans="1:24" ht="69" x14ac:dyDescent="0.25">
      <c r="A1" s="90" t="s">
        <v>26</v>
      </c>
      <c r="B1" s="89" t="s">
        <v>125</v>
      </c>
      <c r="C1" s="89" t="s">
        <v>28</v>
      </c>
      <c r="D1" s="90" t="s">
        <v>112</v>
      </c>
      <c r="E1" s="89" t="s">
        <v>123</v>
      </c>
      <c r="F1" s="90" t="s">
        <v>153</v>
      </c>
      <c r="G1" s="90" t="s">
        <v>62</v>
      </c>
      <c r="H1" s="90" t="s">
        <v>112</v>
      </c>
      <c r="I1" s="90" t="s">
        <v>124</v>
      </c>
      <c r="J1" s="90" t="s">
        <v>153</v>
      </c>
      <c r="K1" s="89" t="s">
        <v>121</v>
      </c>
      <c r="L1" s="90" t="s">
        <v>122</v>
      </c>
      <c r="M1" s="90" t="s">
        <v>126</v>
      </c>
      <c r="Q1" s="90"/>
      <c r="R1" s="90"/>
      <c r="S1" s="90"/>
      <c r="T1" s="90"/>
      <c r="U1" s="90"/>
      <c r="V1" s="90"/>
      <c r="W1" s="90"/>
      <c r="X1" s="90"/>
    </row>
    <row r="2" spans="1:24" x14ac:dyDescent="0.25">
      <c r="A2" s="95" t="s">
        <v>0</v>
      </c>
      <c r="B2" s="114">
        <f t="shared" ref="B2:B33" si="0">E2-K2</f>
        <v>945</v>
      </c>
      <c r="C2" s="67">
        <v>20</v>
      </c>
      <c r="D2" s="67">
        <v>1868.945197407189</v>
      </c>
      <c r="E2" s="67">
        <v>1253</v>
      </c>
      <c r="F2" s="67">
        <v>8.4456249999999997</v>
      </c>
      <c r="G2" s="67">
        <v>1.5300000000000001E-3</v>
      </c>
      <c r="H2" s="67">
        <v>1868.945197407189</v>
      </c>
      <c r="I2" s="73">
        <v>27.7</v>
      </c>
      <c r="J2" s="67">
        <v>8.4456249999999997</v>
      </c>
      <c r="K2" s="123">
        <v>308</v>
      </c>
      <c r="L2" s="73">
        <v>12.27</v>
      </c>
      <c r="M2" s="124">
        <f t="shared" ref="M2:M33" si="1">I2-L2</f>
        <v>15.43</v>
      </c>
    </row>
    <row r="3" spans="1:24" x14ac:dyDescent="0.25">
      <c r="A3" s="95" t="s">
        <v>1</v>
      </c>
      <c r="B3" s="114">
        <f t="shared" si="0"/>
        <v>848</v>
      </c>
      <c r="C3" s="67">
        <v>16</v>
      </c>
      <c r="D3" s="67">
        <v>2131.5716969317473</v>
      </c>
      <c r="E3" s="67">
        <v>1138</v>
      </c>
      <c r="F3" s="67">
        <v>7.8352079999999997</v>
      </c>
      <c r="G3" s="67">
        <v>9.7200000000000012E-3</v>
      </c>
      <c r="H3" s="67">
        <v>2131.5716969317473</v>
      </c>
      <c r="I3" s="73">
        <v>22</v>
      </c>
      <c r="J3" s="67">
        <v>7.8352079999999997</v>
      </c>
      <c r="K3" s="123">
        <v>290</v>
      </c>
      <c r="L3" s="73">
        <v>7.35</v>
      </c>
      <c r="M3" s="124">
        <f t="shared" si="1"/>
        <v>14.65</v>
      </c>
    </row>
    <row r="4" spans="1:24" x14ac:dyDescent="0.25">
      <c r="A4" s="95" t="s">
        <v>2</v>
      </c>
      <c r="B4" s="114">
        <f t="shared" si="0"/>
        <v>790</v>
      </c>
      <c r="C4" s="67">
        <v>29</v>
      </c>
      <c r="D4" s="67">
        <v>2071.3237903702825</v>
      </c>
      <c r="E4" s="67">
        <v>1062</v>
      </c>
      <c r="F4" s="67">
        <v>6.4964589999999998</v>
      </c>
      <c r="G4" s="67">
        <v>1.4250000000000001E-2</v>
      </c>
      <c r="H4" s="67">
        <v>2071.3237903702825</v>
      </c>
      <c r="I4" s="73">
        <v>22.4</v>
      </c>
      <c r="J4" s="67">
        <v>6.4964589999999998</v>
      </c>
      <c r="K4" s="123">
        <v>272</v>
      </c>
      <c r="L4" s="73">
        <v>9.66</v>
      </c>
      <c r="M4" s="124">
        <f t="shared" si="1"/>
        <v>12.739999999999998</v>
      </c>
    </row>
    <row r="5" spans="1:24" x14ac:dyDescent="0.25">
      <c r="A5" s="95" t="s">
        <v>3</v>
      </c>
      <c r="B5" s="114">
        <f t="shared" si="0"/>
        <v>1147</v>
      </c>
      <c r="C5" s="67">
        <v>34</v>
      </c>
      <c r="D5" s="67">
        <v>2205.0741231770517</v>
      </c>
      <c r="E5" s="67">
        <v>1509</v>
      </c>
      <c r="F5" s="67">
        <v>6.8844139999999996</v>
      </c>
      <c r="G5" s="67">
        <v>1.0880000000000001E-2</v>
      </c>
      <c r="H5" s="67">
        <v>2205.0741231770517</v>
      </c>
      <c r="I5" s="73">
        <v>15.8</v>
      </c>
      <c r="J5" s="67">
        <v>6.8844139999999996</v>
      </c>
      <c r="K5" s="123">
        <v>362</v>
      </c>
      <c r="L5" s="73">
        <v>11.84</v>
      </c>
      <c r="M5" s="124">
        <f t="shared" si="1"/>
        <v>3.9600000000000009</v>
      </c>
    </row>
    <row r="6" spans="1:24" x14ac:dyDescent="0.25">
      <c r="A6" s="95" t="s">
        <v>4</v>
      </c>
      <c r="B6" s="114">
        <f t="shared" si="0"/>
        <v>1683</v>
      </c>
      <c r="C6" s="67">
        <v>53</v>
      </c>
      <c r="D6" s="67">
        <v>2585.7922751467177</v>
      </c>
      <c r="E6" s="67">
        <v>2145</v>
      </c>
      <c r="F6" s="67">
        <v>6.850543</v>
      </c>
      <c r="G6" s="67">
        <v>9.0659999999999991E-2</v>
      </c>
      <c r="H6" s="67">
        <v>2585.7922751467177</v>
      </c>
      <c r="I6" s="73">
        <v>36.4</v>
      </c>
      <c r="J6" s="67">
        <v>6.850543</v>
      </c>
      <c r="K6" s="123">
        <v>462</v>
      </c>
      <c r="L6" s="73">
        <v>19.559999999999999</v>
      </c>
      <c r="M6" s="124">
        <f t="shared" si="1"/>
        <v>16.84</v>
      </c>
    </row>
    <row r="7" spans="1:24" x14ac:dyDescent="0.25">
      <c r="A7" s="95" t="s">
        <v>5</v>
      </c>
      <c r="B7" s="114">
        <f t="shared" si="0"/>
        <v>1509</v>
      </c>
      <c r="C7" s="67">
        <v>114</v>
      </c>
      <c r="D7" s="67">
        <v>2497.244606186639</v>
      </c>
      <c r="E7" s="67">
        <v>1945</v>
      </c>
      <c r="F7" s="67">
        <v>6.2153780000000003</v>
      </c>
      <c r="G7" s="67">
        <v>0.11807000000000001</v>
      </c>
      <c r="H7" s="67">
        <v>2497.244606186639</v>
      </c>
      <c r="I7" s="73">
        <v>42.8</v>
      </c>
      <c r="J7" s="67">
        <v>6.2153780000000003</v>
      </c>
      <c r="K7" s="123">
        <v>436</v>
      </c>
      <c r="L7" s="73">
        <v>32.619999999999997</v>
      </c>
      <c r="M7" s="124">
        <f t="shared" si="1"/>
        <v>10.18</v>
      </c>
    </row>
    <row r="8" spans="1:24" x14ac:dyDescent="0.25">
      <c r="A8" s="95" t="s">
        <v>6</v>
      </c>
      <c r="B8" s="114">
        <f t="shared" si="0"/>
        <v>1148</v>
      </c>
      <c r="C8" s="67">
        <v>93</v>
      </c>
      <c r="D8" s="67">
        <v>2211.9896232799456</v>
      </c>
      <c r="E8" s="67">
        <v>1515</v>
      </c>
      <c r="F8" s="67">
        <v>5.6401380000000003</v>
      </c>
      <c r="G8" s="67">
        <v>0.17042000000000002</v>
      </c>
      <c r="H8" s="67">
        <v>2211.9896232799456</v>
      </c>
      <c r="I8" s="73">
        <v>77.599999999999994</v>
      </c>
      <c r="J8" s="67">
        <v>5.6401380000000003</v>
      </c>
      <c r="K8" s="123">
        <v>367</v>
      </c>
      <c r="L8" s="73">
        <v>22.13</v>
      </c>
      <c r="M8" s="124">
        <f t="shared" si="1"/>
        <v>55.47</v>
      </c>
    </row>
    <row r="9" spans="1:24" x14ac:dyDescent="0.25">
      <c r="A9" s="95" t="s">
        <v>7</v>
      </c>
      <c r="B9" s="114">
        <f t="shared" si="0"/>
        <v>1069</v>
      </c>
      <c r="C9" s="67">
        <v>205</v>
      </c>
      <c r="D9" s="67">
        <v>2238.9907747026787</v>
      </c>
      <c r="E9" s="67">
        <v>1566</v>
      </c>
      <c r="F9" s="67">
        <v>4.5738009999999996</v>
      </c>
      <c r="G9" s="67">
        <v>0.21825999999999998</v>
      </c>
      <c r="H9" s="67">
        <v>2238.9907747026787</v>
      </c>
      <c r="I9" s="73">
        <v>164.9</v>
      </c>
      <c r="J9" s="67">
        <v>4.5738009999999996</v>
      </c>
      <c r="K9" s="123">
        <v>497</v>
      </c>
      <c r="L9" s="73">
        <v>104.63</v>
      </c>
      <c r="M9" s="124">
        <f t="shared" si="1"/>
        <v>60.27000000000001</v>
      </c>
    </row>
    <row r="10" spans="1:24" x14ac:dyDescent="0.25">
      <c r="A10" s="95" t="s">
        <v>8</v>
      </c>
      <c r="B10" s="114">
        <f t="shared" si="0"/>
        <v>1653</v>
      </c>
      <c r="C10" s="67">
        <v>465</v>
      </c>
      <c r="D10" s="67">
        <v>2194.9452788725916</v>
      </c>
      <c r="E10" s="67">
        <v>2559</v>
      </c>
      <c r="F10" s="67">
        <v>4.4906100000000002</v>
      </c>
      <c r="G10" s="67">
        <v>1.4069500000000001</v>
      </c>
      <c r="H10" s="67">
        <v>2194.9452788725916</v>
      </c>
      <c r="I10" s="73">
        <v>497.9</v>
      </c>
      <c r="J10" s="67">
        <v>4.4906100000000002</v>
      </c>
      <c r="K10" s="123">
        <v>906</v>
      </c>
      <c r="L10" s="73">
        <v>193.44</v>
      </c>
      <c r="M10" s="124">
        <f t="shared" si="1"/>
        <v>304.45999999999998</v>
      </c>
    </row>
    <row r="11" spans="1:24" x14ac:dyDescent="0.25">
      <c r="A11" s="95" t="s">
        <v>9</v>
      </c>
      <c r="B11" s="114">
        <f t="shared" si="0"/>
        <v>1983</v>
      </c>
      <c r="C11" s="67">
        <v>1255</v>
      </c>
      <c r="D11" s="67">
        <v>1947.9819910117687</v>
      </c>
      <c r="E11" s="67">
        <v>3078</v>
      </c>
      <c r="F11" s="67">
        <v>5.2639579999999997</v>
      </c>
      <c r="G11" s="67">
        <v>5.0887400000000014</v>
      </c>
      <c r="H11" s="67">
        <v>1947.9819910117687</v>
      </c>
      <c r="I11" s="73">
        <v>233.2</v>
      </c>
      <c r="J11" s="67">
        <v>5.2639579999999997</v>
      </c>
      <c r="K11" s="125">
        <v>1095</v>
      </c>
      <c r="L11" s="73">
        <v>93.21</v>
      </c>
      <c r="M11" s="124">
        <f t="shared" si="1"/>
        <v>139.99</v>
      </c>
    </row>
    <row r="12" spans="1:24" x14ac:dyDescent="0.25">
      <c r="A12" s="95" t="s">
        <v>10</v>
      </c>
      <c r="B12" s="114">
        <f t="shared" si="0"/>
        <v>1348</v>
      </c>
      <c r="C12" s="67">
        <v>942</v>
      </c>
      <c r="D12" s="67">
        <v>1945.7909738031519</v>
      </c>
      <c r="E12" s="67">
        <v>2069</v>
      </c>
      <c r="F12" s="67">
        <v>4.7965929999999997</v>
      </c>
      <c r="G12" s="67">
        <v>3.00895</v>
      </c>
      <c r="H12" s="67">
        <v>1945.7909738031519</v>
      </c>
      <c r="I12" s="73">
        <v>129.80000000000001</v>
      </c>
      <c r="J12" s="67">
        <v>4.7965929999999997</v>
      </c>
      <c r="K12" s="123">
        <v>721</v>
      </c>
      <c r="L12" s="73">
        <v>50.12</v>
      </c>
      <c r="M12" s="124">
        <f t="shared" si="1"/>
        <v>79.680000000000007</v>
      </c>
    </row>
    <row r="13" spans="1:24" x14ac:dyDescent="0.25">
      <c r="A13" s="95" t="s">
        <v>11</v>
      </c>
      <c r="B13" s="114">
        <f t="shared" si="0"/>
        <v>1129</v>
      </c>
      <c r="C13" s="67">
        <v>501</v>
      </c>
      <c r="D13" s="67">
        <v>2078.4845174745133</v>
      </c>
      <c r="E13" s="67">
        <v>1636</v>
      </c>
      <c r="F13" s="67">
        <v>4.7835799999999997</v>
      </c>
      <c r="G13" s="67">
        <v>0.87643999999999989</v>
      </c>
      <c r="H13" s="67">
        <v>2078.4845174745133</v>
      </c>
      <c r="I13" s="73">
        <v>92.6</v>
      </c>
      <c r="J13" s="67">
        <v>4.7835799999999997</v>
      </c>
      <c r="K13" s="123">
        <v>507</v>
      </c>
      <c r="L13" s="73">
        <v>27.69</v>
      </c>
      <c r="M13" s="124">
        <f t="shared" si="1"/>
        <v>64.91</v>
      </c>
    </row>
    <row r="14" spans="1:24" x14ac:dyDescent="0.25">
      <c r="A14" s="95" t="s">
        <v>12</v>
      </c>
      <c r="B14" s="114">
        <f t="shared" si="0"/>
        <v>1081</v>
      </c>
      <c r="C14" s="67">
        <v>358</v>
      </c>
      <c r="D14" s="67">
        <v>2501.6403884823476</v>
      </c>
      <c r="E14" s="67">
        <v>1580</v>
      </c>
      <c r="F14" s="67">
        <v>4.0711430000000002</v>
      </c>
      <c r="G14" s="67">
        <v>1.0299</v>
      </c>
      <c r="H14" s="67">
        <v>2501.6403884823476</v>
      </c>
      <c r="I14" s="73">
        <v>67.3</v>
      </c>
      <c r="J14" s="67">
        <v>4.0711430000000002</v>
      </c>
      <c r="K14" s="123">
        <v>499</v>
      </c>
      <c r="L14" s="73">
        <v>19.12</v>
      </c>
      <c r="M14" s="124">
        <f t="shared" si="1"/>
        <v>48.179999999999993</v>
      </c>
    </row>
    <row r="15" spans="1:24" x14ac:dyDescent="0.25">
      <c r="A15" s="95" t="s">
        <v>13</v>
      </c>
      <c r="B15" s="114">
        <f t="shared" si="0"/>
        <v>1193</v>
      </c>
      <c r="C15" s="67">
        <v>450</v>
      </c>
      <c r="D15" s="67">
        <v>2814.3538693590804</v>
      </c>
      <c r="E15" s="67">
        <v>1657</v>
      </c>
      <c r="F15" s="67">
        <v>4.0371560000000004</v>
      </c>
      <c r="G15" s="67">
        <v>1.3096499999999998</v>
      </c>
      <c r="H15" s="67">
        <v>2814.3538693590804</v>
      </c>
      <c r="I15" s="73">
        <v>84.1</v>
      </c>
      <c r="J15" s="67">
        <v>4.0371560000000004</v>
      </c>
      <c r="K15" s="123">
        <v>464</v>
      </c>
      <c r="L15" s="73">
        <v>27.14</v>
      </c>
      <c r="M15" s="124">
        <f t="shared" si="1"/>
        <v>56.959999999999994</v>
      </c>
    </row>
    <row r="16" spans="1:24" x14ac:dyDescent="0.25">
      <c r="A16" s="95" t="s">
        <v>14</v>
      </c>
      <c r="B16" s="114">
        <f t="shared" si="0"/>
        <v>1345</v>
      </c>
      <c r="C16" s="67">
        <v>462</v>
      </c>
      <c r="D16" s="67">
        <v>2846.864211175096</v>
      </c>
      <c r="E16" s="67">
        <v>1921</v>
      </c>
      <c r="F16" s="67">
        <v>3.3540169999999998</v>
      </c>
      <c r="G16" s="67">
        <v>1.30985</v>
      </c>
      <c r="H16" s="67">
        <v>2846.864211175096</v>
      </c>
      <c r="I16" s="73">
        <v>163.1</v>
      </c>
      <c r="J16" s="67">
        <v>3.3540169999999998</v>
      </c>
      <c r="K16" s="123">
        <v>576</v>
      </c>
      <c r="L16" s="73">
        <v>47.47</v>
      </c>
      <c r="M16" s="124">
        <f t="shared" si="1"/>
        <v>115.63</v>
      </c>
    </row>
    <row r="17" spans="1:26" x14ac:dyDescent="0.25">
      <c r="A17" s="95" t="s">
        <v>15</v>
      </c>
      <c r="B17" s="114">
        <f t="shared" si="0"/>
        <v>1703</v>
      </c>
      <c r="C17" s="67">
        <v>509</v>
      </c>
      <c r="D17" s="67">
        <v>2994.7036420235254</v>
      </c>
      <c r="E17" s="67">
        <v>2364</v>
      </c>
      <c r="F17" s="67">
        <v>3.7641249999999999</v>
      </c>
      <c r="G17" s="67">
        <v>1.1902600000000003</v>
      </c>
      <c r="H17" s="67">
        <v>2994.7036420235254</v>
      </c>
      <c r="I17" s="73">
        <v>301.7</v>
      </c>
      <c r="J17" s="67">
        <v>3.7641249999999999</v>
      </c>
      <c r="K17" s="123">
        <v>661</v>
      </c>
      <c r="L17" s="73">
        <v>143.79</v>
      </c>
      <c r="M17" s="124">
        <f t="shared" si="1"/>
        <v>157.91</v>
      </c>
    </row>
    <row r="18" spans="1:26" x14ac:dyDescent="0.25">
      <c r="A18" s="95" t="s">
        <v>16</v>
      </c>
      <c r="B18" s="114">
        <f t="shared" si="0"/>
        <v>1927</v>
      </c>
      <c r="C18" s="67">
        <v>536</v>
      </c>
      <c r="D18" s="67">
        <v>3425.5783829215798</v>
      </c>
      <c r="E18" s="67">
        <v>2694</v>
      </c>
      <c r="F18" s="67">
        <v>4.2169549999999996</v>
      </c>
      <c r="G18" s="67">
        <v>1.3947600000000002</v>
      </c>
      <c r="H18" s="67">
        <v>3425.5783829215798</v>
      </c>
      <c r="I18" s="73">
        <v>248.3</v>
      </c>
      <c r="J18" s="67">
        <v>4.2169549999999996</v>
      </c>
      <c r="K18" s="123">
        <v>767</v>
      </c>
      <c r="L18" s="73">
        <v>127.23</v>
      </c>
      <c r="M18" s="124">
        <f t="shared" si="1"/>
        <v>121.07000000000001</v>
      </c>
    </row>
    <row r="19" spans="1:26" x14ac:dyDescent="0.25">
      <c r="A19" s="95" t="s">
        <v>17</v>
      </c>
      <c r="B19" s="114">
        <f t="shared" si="0"/>
        <v>1570</v>
      </c>
      <c r="C19" s="67">
        <v>605</v>
      </c>
      <c r="D19" s="67">
        <v>3745.2640936171865</v>
      </c>
      <c r="E19" s="67">
        <v>2273</v>
      </c>
      <c r="F19" s="67">
        <v>3.9847679999999999</v>
      </c>
      <c r="G19" s="67">
        <v>2.3538100000000002</v>
      </c>
      <c r="H19" s="67">
        <v>3745.2640936171865</v>
      </c>
      <c r="I19" s="73">
        <v>146.4</v>
      </c>
      <c r="J19" s="67">
        <v>3.9847679999999999</v>
      </c>
      <c r="K19" s="123">
        <v>703</v>
      </c>
      <c r="L19" s="73">
        <v>47.13</v>
      </c>
      <c r="M19" s="124">
        <f t="shared" si="1"/>
        <v>99.27000000000001</v>
      </c>
      <c r="O19" s="69" t="s">
        <v>131</v>
      </c>
    </row>
    <row r="20" spans="1:26" x14ac:dyDescent="0.25">
      <c r="A20" s="95" t="s">
        <v>18</v>
      </c>
      <c r="B20" s="114">
        <f t="shared" si="0"/>
        <v>1183</v>
      </c>
      <c r="C20" s="67">
        <v>491</v>
      </c>
      <c r="D20" s="67">
        <v>3411.2612126523413</v>
      </c>
      <c r="E20" s="67">
        <v>1770</v>
      </c>
      <c r="F20" s="67">
        <v>3.2222179999999998</v>
      </c>
      <c r="G20" s="67">
        <v>1.1602999999999997</v>
      </c>
      <c r="H20" s="67">
        <v>3411.2612126523413</v>
      </c>
      <c r="I20" s="73">
        <v>118.4</v>
      </c>
      <c r="J20" s="67">
        <v>3.2222179999999998</v>
      </c>
      <c r="K20" s="123">
        <v>587</v>
      </c>
      <c r="L20" s="73">
        <v>39.450000000000003</v>
      </c>
      <c r="M20" s="124">
        <f t="shared" si="1"/>
        <v>78.95</v>
      </c>
      <c r="U20" s="81" t="s">
        <v>135</v>
      </c>
    </row>
    <row r="21" spans="1:26" x14ac:dyDescent="0.25">
      <c r="A21" s="95" t="s">
        <v>19</v>
      </c>
      <c r="B21" s="114">
        <f t="shared" si="0"/>
        <v>1266</v>
      </c>
      <c r="C21" s="67">
        <v>660</v>
      </c>
      <c r="D21" s="67">
        <v>3399.6678200000874</v>
      </c>
      <c r="E21" s="67">
        <v>1759</v>
      </c>
      <c r="F21" s="67">
        <v>2.7442669999999998</v>
      </c>
      <c r="G21" s="67">
        <v>1.3751600000000002</v>
      </c>
      <c r="H21" s="67">
        <v>3399.6678200000874</v>
      </c>
      <c r="I21" s="73">
        <v>55.9</v>
      </c>
      <c r="J21" s="67">
        <v>2.7442669999999998</v>
      </c>
      <c r="K21" s="123">
        <v>493</v>
      </c>
      <c r="L21" s="73">
        <v>28.52</v>
      </c>
      <c r="M21" s="124">
        <f t="shared" si="1"/>
        <v>27.38</v>
      </c>
      <c r="O21" s="84" t="s">
        <v>35</v>
      </c>
      <c r="P21" s="85">
        <f>CORREL(B2:B33,C2:C33)</f>
        <v>0.63438520585849878</v>
      </c>
      <c r="Q21" s="67" t="str">
        <f>IF(P21&gt;0.7,"Strong Correlation",IF(P21&gt;0.3,"Moderate Correlation",IF(P21&gt;0,"Weak Correlation")))</f>
        <v>Moderate Correlation</v>
      </c>
      <c r="U21" s="85">
        <f>CORREL(E2:E33,C2:C33)</f>
        <v>0.66110015884262108</v>
      </c>
      <c r="X21" s="84" t="s">
        <v>35</v>
      </c>
      <c r="Y21" s="85">
        <v>0.66110015884262108</v>
      </c>
      <c r="Z21" s="67" t="str">
        <f>IF(Y21&gt;0.7,"Strong Correlation",IF(Y21&gt;0.3,"Moderate Correlation",IF(Y21&gt;0,"Weak Correlation")))</f>
        <v>Moderate Correlation</v>
      </c>
    </row>
    <row r="22" spans="1:26" x14ac:dyDescent="0.25">
      <c r="A22" s="95" t="s">
        <v>20</v>
      </c>
      <c r="B22" s="114">
        <f t="shared" si="0"/>
        <v>1476</v>
      </c>
      <c r="C22" s="67">
        <v>752</v>
      </c>
      <c r="D22" s="67">
        <v>3749.3149910506172</v>
      </c>
      <c r="E22" s="67">
        <v>2082</v>
      </c>
      <c r="F22" s="67">
        <v>2.6091850000000001</v>
      </c>
      <c r="G22" s="67">
        <v>1.7776099999999999</v>
      </c>
      <c r="H22" s="67">
        <v>3749.3149910506172</v>
      </c>
      <c r="I22" s="73">
        <v>74.3</v>
      </c>
      <c r="J22" s="67">
        <v>2.6091850000000001</v>
      </c>
      <c r="K22" s="123">
        <v>606</v>
      </c>
      <c r="L22" s="73">
        <v>33.22</v>
      </c>
      <c r="M22" s="124">
        <f t="shared" si="1"/>
        <v>41.08</v>
      </c>
      <c r="O22" s="86" t="s">
        <v>36</v>
      </c>
      <c r="P22" s="87">
        <f>CORREL(B2:B32,C3:C33)</f>
        <v>0.68306849387994439</v>
      </c>
      <c r="Q22" s="67" t="str">
        <f t="shared" ref="Q22:Q26" si="2">IF(P22&gt;0.7,"Strong Correlation",IF(P22&gt;0.3,"Moderate Correlation",IF(P22&gt;0,"Weak Correlation")))</f>
        <v>Moderate Correlation</v>
      </c>
      <c r="U22" s="87">
        <f>CORREL(E2:E32,C3:C33)</f>
        <v>0.69774406537134803</v>
      </c>
      <c r="X22" s="86" t="s">
        <v>36</v>
      </c>
      <c r="Y22" s="87">
        <v>0.69774406537134803</v>
      </c>
      <c r="Z22" s="67" t="str">
        <f t="shared" ref="Z22:Z26" si="3">IF(Y22&gt;0.7,"Strong Correlation",IF(Y22&gt;0.3,"Moderate Correlation",IF(Y22&gt;0,"Weak Correlation")))</f>
        <v>Moderate Correlation</v>
      </c>
    </row>
    <row r="23" spans="1:26" x14ac:dyDescent="0.25">
      <c r="A23" s="95" t="s">
        <v>21</v>
      </c>
      <c r="B23" s="114">
        <f t="shared" si="0"/>
        <v>1315</v>
      </c>
      <c r="C23" s="67">
        <v>703</v>
      </c>
      <c r="D23" s="67">
        <v>3527.1431887851572</v>
      </c>
      <c r="E23" s="67">
        <v>1876</v>
      </c>
      <c r="F23" s="67">
        <v>1.4951300000000001</v>
      </c>
      <c r="G23" s="67">
        <v>1.81721</v>
      </c>
      <c r="H23" s="67">
        <v>3527.1431887851572</v>
      </c>
      <c r="I23" s="73">
        <v>93.9</v>
      </c>
      <c r="J23" s="67">
        <v>1.4951300000000001</v>
      </c>
      <c r="K23" s="123">
        <v>561</v>
      </c>
      <c r="L23" s="73">
        <v>38.18</v>
      </c>
      <c r="M23" s="124">
        <f t="shared" si="1"/>
        <v>55.720000000000006</v>
      </c>
      <c r="O23" s="84" t="s">
        <v>37</v>
      </c>
      <c r="P23" s="85">
        <f>CORREL(B2:B31,C4:C33)</f>
        <v>0.55052280442750001</v>
      </c>
      <c r="Q23" s="67" t="str">
        <f t="shared" si="2"/>
        <v>Moderate Correlation</v>
      </c>
      <c r="U23" s="85">
        <f>CORREL(E2:E31,C4:C33)</f>
        <v>0.53772238942723927</v>
      </c>
      <c r="X23" s="84" t="s">
        <v>37</v>
      </c>
      <c r="Y23" s="85">
        <v>0.53772238942723927</v>
      </c>
      <c r="Z23" s="67" t="str">
        <f t="shared" si="3"/>
        <v>Moderate Correlation</v>
      </c>
    </row>
    <row r="24" spans="1:26" x14ac:dyDescent="0.25">
      <c r="A24" s="95" t="s">
        <v>22</v>
      </c>
      <c r="B24" s="114">
        <f t="shared" si="0"/>
        <v>1294</v>
      </c>
      <c r="C24" s="67">
        <v>743</v>
      </c>
      <c r="D24" s="67">
        <v>3733.8046495490598</v>
      </c>
      <c r="E24" s="67">
        <v>1778</v>
      </c>
      <c r="F24" s="67">
        <v>1.5714079999999999</v>
      </c>
      <c r="G24" s="67">
        <v>1.5615699999999999</v>
      </c>
      <c r="H24" s="67">
        <v>3733.8046495490598</v>
      </c>
      <c r="I24" s="73">
        <v>99.2</v>
      </c>
      <c r="J24" s="67">
        <v>1.5714079999999999</v>
      </c>
      <c r="K24" s="123">
        <v>484</v>
      </c>
      <c r="L24" s="73">
        <v>24.41</v>
      </c>
      <c r="M24" s="124">
        <f t="shared" si="1"/>
        <v>74.790000000000006</v>
      </c>
      <c r="O24" s="84" t="s">
        <v>38</v>
      </c>
      <c r="P24" s="85">
        <f>CORREL(B2:B30,C5:C33)</f>
        <v>0.5785138966588057</v>
      </c>
      <c r="Q24" s="67" t="str">
        <f t="shared" si="2"/>
        <v>Moderate Correlation</v>
      </c>
      <c r="U24" s="85">
        <f>CORREL(E2:E30,C5:C33)</f>
        <v>0.52135476367864486</v>
      </c>
      <c r="X24" s="84" t="s">
        <v>38</v>
      </c>
      <c r="Y24" s="85">
        <v>0.52135476367864486</v>
      </c>
      <c r="Z24" s="67" t="str">
        <f t="shared" si="3"/>
        <v>Moderate Correlation</v>
      </c>
    </row>
    <row r="25" spans="1:26" x14ac:dyDescent="0.25">
      <c r="A25" s="95" t="s">
        <v>23</v>
      </c>
      <c r="B25" s="114">
        <f t="shared" si="0"/>
        <v>1466</v>
      </c>
      <c r="C25" s="67">
        <v>665</v>
      </c>
      <c r="D25" s="67">
        <v>3889.0930510234534</v>
      </c>
      <c r="E25" s="67">
        <v>2028</v>
      </c>
      <c r="F25" s="67">
        <v>1.1634720000000001</v>
      </c>
      <c r="G25" s="67">
        <v>3.53105</v>
      </c>
      <c r="H25" s="67">
        <v>3889.0930510234534</v>
      </c>
      <c r="I25" s="73">
        <v>181.7</v>
      </c>
      <c r="J25" s="67">
        <v>1.1634720000000001</v>
      </c>
      <c r="K25" s="123">
        <v>562</v>
      </c>
      <c r="L25" s="73">
        <v>116.69</v>
      </c>
      <c r="M25" s="124">
        <f t="shared" si="1"/>
        <v>65.009999999999991</v>
      </c>
      <c r="O25" s="84" t="s">
        <v>39</v>
      </c>
      <c r="P25" s="85">
        <f>CORREL(B2:B29,C6:C33)</f>
        <v>0.5872575109781536</v>
      </c>
      <c r="Q25" s="67" t="str">
        <f t="shared" si="2"/>
        <v>Moderate Correlation</v>
      </c>
      <c r="U25" s="85">
        <f>CORREL(E2:E29,C6:C33)</f>
        <v>0.51723910711147147</v>
      </c>
      <c r="X25" s="84" t="s">
        <v>39</v>
      </c>
      <c r="Y25" s="85">
        <v>0.51723910711147147</v>
      </c>
      <c r="Z25" s="67" t="str">
        <f t="shared" si="3"/>
        <v>Moderate Correlation</v>
      </c>
    </row>
    <row r="26" spans="1:26" x14ac:dyDescent="0.25">
      <c r="A26" s="95" t="s">
        <v>24</v>
      </c>
      <c r="B26" s="114">
        <f t="shared" si="0"/>
        <v>1431</v>
      </c>
      <c r="C26" s="67">
        <v>853</v>
      </c>
      <c r="D26" s="67">
        <v>3357.5857193515603</v>
      </c>
      <c r="E26" s="67">
        <v>2032</v>
      </c>
      <c r="F26" s="67">
        <v>0.49519370000000001</v>
      </c>
      <c r="G26" s="67">
        <v>4.7453199999999995</v>
      </c>
      <c r="H26" s="67">
        <v>3357.5857193515603</v>
      </c>
      <c r="I26" s="73">
        <v>116.4</v>
      </c>
      <c r="J26" s="67">
        <v>0.49519370000000001</v>
      </c>
      <c r="K26" s="123">
        <v>601</v>
      </c>
      <c r="L26" s="73">
        <v>31.84</v>
      </c>
      <c r="M26" s="124">
        <f t="shared" si="1"/>
        <v>84.56</v>
      </c>
      <c r="O26" s="84" t="s">
        <v>40</v>
      </c>
      <c r="P26" s="85">
        <f>CORREL(B2:B28,C7:C33)</f>
        <v>0.38817378186314772</v>
      </c>
      <c r="Q26" s="67" t="str">
        <f t="shared" si="2"/>
        <v>Moderate Correlation</v>
      </c>
      <c r="U26" s="85">
        <f>CORREL(E2:E28,C7:C33)</f>
        <v>0.35291408233630522</v>
      </c>
      <c r="X26" s="84" t="s">
        <v>40</v>
      </c>
      <c r="Y26" s="85">
        <v>0.35291408233630522</v>
      </c>
      <c r="Z26" s="67" t="str">
        <f t="shared" si="3"/>
        <v>Moderate Correlation</v>
      </c>
    </row>
    <row r="27" spans="1:26" x14ac:dyDescent="0.25">
      <c r="A27" s="95" t="s">
        <v>25</v>
      </c>
      <c r="B27" s="114">
        <f t="shared" si="0"/>
        <v>1566</v>
      </c>
      <c r="C27" s="67">
        <v>799</v>
      </c>
      <c r="D27" s="67">
        <v>3469.8534639456298</v>
      </c>
      <c r="E27" s="67">
        <v>2175</v>
      </c>
      <c r="F27" s="67">
        <v>9.1499189999999994E-2</v>
      </c>
      <c r="G27" s="67">
        <v>3.1365800000000004</v>
      </c>
      <c r="H27" s="67">
        <v>3469.8534639456298</v>
      </c>
      <c r="I27" s="73">
        <v>220.29</v>
      </c>
      <c r="J27" s="67">
        <v>9.1499189999999994E-2</v>
      </c>
      <c r="K27" s="123">
        <v>609</v>
      </c>
      <c r="L27" s="73">
        <v>132.28</v>
      </c>
      <c r="M27" s="124">
        <f t="shared" si="1"/>
        <v>88.009999999999991</v>
      </c>
    </row>
    <row r="28" spans="1:26" x14ac:dyDescent="0.25">
      <c r="A28" s="96">
        <v>2017</v>
      </c>
      <c r="B28" s="114">
        <f t="shared" si="0"/>
        <v>1388</v>
      </c>
      <c r="C28" s="67">
        <v>582</v>
      </c>
      <c r="D28" s="67">
        <v>3690.8491525176864</v>
      </c>
      <c r="E28" s="67">
        <v>2102</v>
      </c>
      <c r="F28" s="67">
        <v>0.31633610000000001</v>
      </c>
      <c r="G28" s="67">
        <v>4.3017799999999999</v>
      </c>
      <c r="H28" s="67">
        <v>3690.8491525176864</v>
      </c>
      <c r="I28" s="73">
        <v>143.68</v>
      </c>
      <c r="J28" s="67">
        <v>0.31633610000000001</v>
      </c>
      <c r="K28" s="123">
        <v>714</v>
      </c>
      <c r="L28" s="73">
        <v>36.619999999999997</v>
      </c>
      <c r="M28" s="124">
        <f t="shared" si="1"/>
        <v>107.06</v>
      </c>
    </row>
    <row r="29" spans="1:26" x14ac:dyDescent="0.25">
      <c r="A29" s="96">
        <v>2018</v>
      </c>
      <c r="B29" s="114">
        <f t="shared" si="0"/>
        <v>2501</v>
      </c>
      <c r="C29" s="67">
        <v>642</v>
      </c>
      <c r="D29" s="67">
        <v>3974.443355019534</v>
      </c>
      <c r="E29" s="67">
        <v>3171</v>
      </c>
      <c r="F29" s="67">
        <v>0.39636399999999999</v>
      </c>
      <c r="G29" s="67">
        <v>5.0907099999999996</v>
      </c>
      <c r="H29" s="67">
        <v>3974.443355019534</v>
      </c>
      <c r="I29" s="73">
        <v>181.35650000000001</v>
      </c>
      <c r="J29" s="67">
        <v>0.39636399999999999</v>
      </c>
      <c r="K29" s="125">
        <v>670</v>
      </c>
      <c r="L29" s="73">
        <v>34.7821</v>
      </c>
      <c r="M29" s="124">
        <f t="shared" si="1"/>
        <v>146.57440000000003</v>
      </c>
      <c r="O29" s="69" t="s">
        <v>132</v>
      </c>
    </row>
    <row r="30" spans="1:26" x14ac:dyDescent="0.25">
      <c r="A30" s="96">
        <v>2019</v>
      </c>
      <c r="B30" s="114">
        <f t="shared" si="0"/>
        <v>1998</v>
      </c>
      <c r="C30" s="67">
        <v>851</v>
      </c>
      <c r="D30" s="67">
        <v>3888.2260359214929</v>
      </c>
      <c r="E30" s="67">
        <v>2727</v>
      </c>
      <c r="F30" s="67">
        <v>-0.25363449999999998</v>
      </c>
      <c r="G30" s="67">
        <v>10.406299999999998</v>
      </c>
      <c r="H30" s="67">
        <v>3888.2260359214929</v>
      </c>
      <c r="I30" s="73">
        <v>267.04650000000004</v>
      </c>
      <c r="J30" s="67">
        <v>-0.25363449999999998</v>
      </c>
      <c r="K30" s="125">
        <v>729</v>
      </c>
      <c r="L30" s="73">
        <v>62.839500000000001</v>
      </c>
      <c r="M30" s="124">
        <f t="shared" si="1"/>
        <v>204.20700000000005</v>
      </c>
      <c r="U30" s="81" t="s">
        <v>135</v>
      </c>
    </row>
    <row r="31" spans="1:26" x14ac:dyDescent="0.25">
      <c r="A31" s="96">
        <v>2020</v>
      </c>
      <c r="B31" s="114">
        <f t="shared" si="0"/>
        <v>2087</v>
      </c>
      <c r="C31" s="67">
        <v>1053</v>
      </c>
      <c r="D31" s="67">
        <v>3889.6688952995551</v>
      </c>
      <c r="E31" s="67">
        <v>2709</v>
      </c>
      <c r="F31" s="67">
        <v>-0.51102400000000003</v>
      </c>
      <c r="G31" s="67">
        <v>10.202469999999998</v>
      </c>
      <c r="H31" s="67">
        <v>3889.6688952995551</v>
      </c>
      <c r="I31" s="73">
        <v>234.37819999999999</v>
      </c>
      <c r="J31" s="67">
        <v>-0.51102400000000003</v>
      </c>
      <c r="K31" s="125">
        <v>622</v>
      </c>
      <c r="L31" s="73">
        <v>55.708300000000001</v>
      </c>
      <c r="M31" s="124">
        <f t="shared" si="1"/>
        <v>178.66989999999998</v>
      </c>
      <c r="O31" s="84" t="s">
        <v>35</v>
      </c>
      <c r="P31" s="85">
        <f>CORREL($M$2:$M$33,$G$2:$G$33)</f>
        <v>0.48013525250961159</v>
      </c>
      <c r="Q31" s="67" t="str">
        <f>IF(P31&gt;0.7,"Strong Correlation",IF(P31&gt;0.3,"Moderate Correlation",IF(P31&gt;0,"Weak Correlation")))</f>
        <v>Moderate Correlation</v>
      </c>
      <c r="U31" s="85">
        <f>CORREL($I$2:$I$33,$G$2:$G$33)</f>
        <v>0.3154947592966878</v>
      </c>
      <c r="X31" s="84" t="s">
        <v>35</v>
      </c>
      <c r="Y31" s="85">
        <v>0.3154947592966878</v>
      </c>
      <c r="Z31" s="67" t="str">
        <f>IF(Y31&gt;0.7,"Strong Correlation",IF(Y31&gt;0.3,"Moderate Correlation",IF(Y31&gt;0,"Weak Correlation")))</f>
        <v>Moderate Correlation</v>
      </c>
    </row>
    <row r="32" spans="1:26" x14ac:dyDescent="0.25">
      <c r="A32" s="96">
        <v>2021</v>
      </c>
      <c r="B32" s="114">
        <f t="shared" si="0"/>
        <v>2220</v>
      </c>
      <c r="C32" s="67">
        <v>2108</v>
      </c>
      <c r="D32" s="67">
        <v>4259.9349118216369</v>
      </c>
      <c r="E32" s="67">
        <v>2952</v>
      </c>
      <c r="F32" s="67">
        <v>-0.37382120000000002</v>
      </c>
      <c r="G32" s="67">
        <v>36.186800000000012</v>
      </c>
      <c r="H32" s="67">
        <v>4259.9349118216369</v>
      </c>
      <c r="I32" s="73">
        <v>263.65789999999998</v>
      </c>
      <c r="J32" s="67">
        <v>-0.37382120000000002</v>
      </c>
      <c r="K32" s="99">
        <v>732</v>
      </c>
      <c r="L32" s="73">
        <v>46.288800000000002</v>
      </c>
      <c r="M32" s="124">
        <f t="shared" si="1"/>
        <v>217.36909999999997</v>
      </c>
      <c r="O32" s="86" t="s">
        <v>36</v>
      </c>
      <c r="P32" s="87">
        <f>CORREL($M$2:$M$32,$G$3:$G$33)</f>
        <v>0.5620773603900644</v>
      </c>
      <c r="Q32" s="67" t="str">
        <f t="shared" ref="Q32:Q36" si="4">IF(P32&gt;0.7,"Strong Correlation",IF(P32&gt;0.3,"Moderate Correlation",IF(P32&gt;0,"Weak Correlation")))</f>
        <v>Moderate Correlation</v>
      </c>
      <c r="U32" s="87">
        <f>CORREL($I$2:$I$32,$G$3:$G$33)</f>
        <v>0.41987911635451636</v>
      </c>
      <c r="X32" s="86" t="s">
        <v>36</v>
      </c>
      <c r="Y32" s="87">
        <v>0.41987911635451636</v>
      </c>
      <c r="Z32" s="67" t="str">
        <f t="shared" ref="Z32:Z36" si="5">IF(Y32&gt;0.7,"Strong Correlation",IF(Y32&gt;0.3,"Moderate Correlation",IF(Y32&gt;0,"Weak Correlation")))</f>
        <v>Moderate Correlation</v>
      </c>
    </row>
    <row r="33" spans="1:26" x14ac:dyDescent="0.25">
      <c r="A33" s="96">
        <v>2022</v>
      </c>
      <c r="B33" s="114">
        <f t="shared" si="0"/>
        <v>1998</v>
      </c>
      <c r="C33" s="67">
        <v>2450</v>
      </c>
      <c r="D33" s="67">
        <v>4072.19173608951</v>
      </c>
      <c r="E33" s="67">
        <v>2667</v>
      </c>
      <c r="F33" s="67">
        <v>1.1425829999999999</v>
      </c>
      <c r="G33" s="67">
        <v>19.314790000000002</v>
      </c>
      <c r="H33" s="67">
        <v>4072.19173608951</v>
      </c>
      <c r="I33" s="73">
        <v>111.0427</v>
      </c>
      <c r="J33" s="67">
        <v>1.1425829999999999</v>
      </c>
      <c r="K33" s="99">
        <v>669</v>
      </c>
      <c r="L33" s="73">
        <v>30.547799999999999</v>
      </c>
      <c r="M33" s="124">
        <f t="shared" si="1"/>
        <v>80.494900000000001</v>
      </c>
      <c r="O33" s="84" t="s">
        <v>37</v>
      </c>
      <c r="P33" s="85">
        <f>CORREL($M$2:$M$31,$G$4:$G$33)</f>
        <v>0.52228287246015537</v>
      </c>
      <c r="Q33" s="67" t="str">
        <f t="shared" si="4"/>
        <v>Moderate Correlation</v>
      </c>
      <c r="U33" s="85">
        <f>CORREL($I$2:$I$31,$G$4:$G$33)</f>
        <v>0.37499402684913863</v>
      </c>
      <c r="X33" s="84" t="s">
        <v>37</v>
      </c>
      <c r="Y33" s="85">
        <v>0.37499402684913863</v>
      </c>
      <c r="Z33" s="67" t="str">
        <f t="shared" si="5"/>
        <v>Moderate Correlation</v>
      </c>
    </row>
    <row r="34" spans="1:26" x14ac:dyDescent="0.25">
      <c r="O34" s="84" t="s">
        <v>38</v>
      </c>
      <c r="P34" s="85">
        <f>CORREL($M$2:$M$30,$G$5:$G$33)</f>
        <v>0.35293436814724805</v>
      </c>
      <c r="Q34" s="67" t="str">
        <f t="shared" si="4"/>
        <v>Moderate Correlation</v>
      </c>
      <c r="U34" s="85">
        <f>CORREL($I$2:$I$30,$G$5:$G$33)</f>
        <v>0.22348566362363165</v>
      </c>
      <c r="X34" s="84" t="s">
        <v>38</v>
      </c>
      <c r="Y34" s="85">
        <v>0.22348566362363165</v>
      </c>
      <c r="Z34" s="67" t="str">
        <f t="shared" si="5"/>
        <v>Weak Correlation</v>
      </c>
    </row>
    <row r="35" spans="1:26" x14ac:dyDescent="0.25">
      <c r="O35" s="84" t="s">
        <v>39</v>
      </c>
      <c r="P35" s="85">
        <f>CORREL($M$2:$M$29,$G$6:$G$33)</f>
        <v>0.17112826408554088</v>
      </c>
      <c r="Q35" s="67" t="str">
        <f t="shared" si="4"/>
        <v>Weak Correlation</v>
      </c>
      <c r="U35" s="85">
        <f>CORREL($I$2:$I$29,$G$6:$G$33)</f>
        <v>8.0412127330556457E-2</v>
      </c>
      <c r="X35" s="84" t="s">
        <v>39</v>
      </c>
      <c r="Y35" s="85">
        <v>8.0412127330556457E-2</v>
      </c>
      <c r="Z35" s="67" t="str">
        <f t="shared" si="5"/>
        <v>Weak Correlation</v>
      </c>
    </row>
    <row r="36" spans="1:26" x14ac:dyDescent="0.25">
      <c r="O36" s="84" t="s">
        <v>40</v>
      </c>
      <c r="P36" s="85">
        <f>CORREL($M$2:$M$28,$G$7:$G$33)</f>
        <v>6.2853484385212127E-2</v>
      </c>
      <c r="Q36" s="67" t="str">
        <f t="shared" si="4"/>
        <v>Weak Correlation</v>
      </c>
      <c r="U36" s="85">
        <f>CORREL($I$2:$I$28,$G$7:$G$33)</f>
        <v>0.15485500014459982</v>
      </c>
      <c r="X36" s="84" t="s">
        <v>40</v>
      </c>
      <c r="Y36" s="85">
        <v>0.15485500014459982</v>
      </c>
      <c r="Z36" s="67" t="str">
        <f t="shared" si="5"/>
        <v>Weak Correlation</v>
      </c>
    </row>
    <row r="38" spans="1:26" x14ac:dyDescent="0.25">
      <c r="A38" s="101" t="s">
        <v>209</v>
      </c>
    </row>
    <row r="40" spans="1:26" x14ac:dyDescent="0.25">
      <c r="A40" s="67" t="s">
        <v>86</v>
      </c>
    </row>
    <row r="41" spans="1:26" ht="14.4" thickBot="1" x14ac:dyDescent="0.3"/>
    <row r="42" spans="1:26" x14ac:dyDescent="0.25">
      <c r="A42" s="68" t="s">
        <v>87</v>
      </c>
      <c r="B42" s="68"/>
    </row>
    <row r="43" spans="1:26" x14ac:dyDescent="0.25">
      <c r="A43" s="67" t="s">
        <v>88</v>
      </c>
      <c r="B43" s="67">
        <v>0.80482907614720234</v>
      </c>
    </row>
    <row r="44" spans="1:26" x14ac:dyDescent="0.25">
      <c r="A44" s="67" t="s">
        <v>89</v>
      </c>
      <c r="B44" s="69">
        <v>0.64774984181195927</v>
      </c>
    </row>
    <row r="45" spans="1:26" x14ac:dyDescent="0.25">
      <c r="A45" s="67" t="s">
        <v>90</v>
      </c>
      <c r="B45" s="67">
        <v>0.60861093534662136</v>
      </c>
    </row>
    <row r="46" spans="1:26" x14ac:dyDescent="0.25">
      <c r="A46" s="67" t="s">
        <v>91</v>
      </c>
      <c r="B46" s="67">
        <v>337.00738851640347</v>
      </c>
    </row>
    <row r="47" spans="1:26" ht="14.4" thickBot="1" x14ac:dyDescent="0.3">
      <c r="A47" s="70" t="s">
        <v>92</v>
      </c>
      <c r="B47" s="70">
        <v>31</v>
      </c>
    </row>
    <row r="49" spans="1:10" ht="14.4" thickBot="1" x14ac:dyDescent="0.3">
      <c r="A49" s="67" t="s">
        <v>93</v>
      </c>
    </row>
    <row r="50" spans="1:10" x14ac:dyDescent="0.25">
      <c r="A50" s="71"/>
      <c r="B50" s="71" t="s">
        <v>98</v>
      </c>
      <c r="C50" s="71" t="s">
        <v>99</v>
      </c>
      <c r="D50" s="71" t="s">
        <v>100</v>
      </c>
      <c r="E50" s="71" t="s">
        <v>101</v>
      </c>
      <c r="F50" s="71" t="s">
        <v>102</v>
      </c>
    </row>
    <row r="51" spans="1:10" x14ac:dyDescent="0.25">
      <c r="A51" s="67" t="s">
        <v>94</v>
      </c>
      <c r="B51" s="67">
        <v>3</v>
      </c>
      <c r="C51" s="67">
        <v>5638956.2842400391</v>
      </c>
      <c r="D51" s="67">
        <v>1879652.0947466798</v>
      </c>
      <c r="E51" s="67">
        <v>16.550024012183851</v>
      </c>
      <c r="F51" s="69">
        <v>2.6639454826049802E-6</v>
      </c>
    </row>
    <row r="52" spans="1:10" x14ac:dyDescent="0.25">
      <c r="A52" s="67" t="s">
        <v>95</v>
      </c>
      <c r="B52" s="67">
        <v>27</v>
      </c>
      <c r="C52" s="67">
        <v>3066497.4576954455</v>
      </c>
      <c r="D52" s="67">
        <v>113573.97991464613</v>
      </c>
    </row>
    <row r="53" spans="1:10" ht="15" thickBot="1" x14ac:dyDescent="0.35">
      <c r="A53" s="70" t="s">
        <v>96</v>
      </c>
      <c r="B53" s="70">
        <v>30</v>
      </c>
      <c r="C53" s="70">
        <v>8705453.7419354841</v>
      </c>
      <c r="D53" s="70"/>
      <c r="E53" s="70"/>
      <c r="F53" s="70"/>
      <c r="H53"/>
      <c r="I53"/>
      <c r="J53"/>
    </row>
    <row r="54" spans="1:10" ht="15" thickBot="1" x14ac:dyDescent="0.35">
      <c r="H54"/>
      <c r="I54"/>
      <c r="J54"/>
    </row>
    <row r="55" spans="1:10" ht="14.4" x14ac:dyDescent="0.3">
      <c r="A55" s="71"/>
      <c r="B55" s="71" t="s">
        <v>103</v>
      </c>
      <c r="C55" s="71" t="s">
        <v>91</v>
      </c>
      <c r="D55" s="71" t="s">
        <v>104</v>
      </c>
      <c r="E55" s="71" t="s">
        <v>105</v>
      </c>
      <c r="F55" s="71" t="s">
        <v>106</v>
      </c>
      <c r="G55" s="71" t="s">
        <v>107</v>
      </c>
      <c r="H55"/>
      <c r="I55"/>
      <c r="J55"/>
    </row>
    <row r="56" spans="1:10" ht="14.4" x14ac:dyDescent="0.3">
      <c r="A56" s="67" t="s">
        <v>97</v>
      </c>
      <c r="B56" s="75">
        <v>466.51768982712554</v>
      </c>
      <c r="C56" s="75">
        <v>689.20614661714524</v>
      </c>
      <c r="D56" s="75">
        <v>0.67689136569218178</v>
      </c>
      <c r="E56" s="75">
        <v>0.5042333796402374</v>
      </c>
      <c r="F56" s="75">
        <v>-947.61651394771923</v>
      </c>
      <c r="G56" s="75">
        <v>1880.6518936019702</v>
      </c>
      <c r="H56"/>
      <c r="I56"/>
      <c r="J56"/>
    </row>
    <row r="57" spans="1:10" ht="14.4" x14ac:dyDescent="0.3">
      <c r="A57" s="67" t="s">
        <v>112</v>
      </c>
      <c r="B57" s="75">
        <v>-8.6219237106200622E-2</v>
      </c>
      <c r="C57" s="75">
        <v>0.15913555901203988</v>
      </c>
      <c r="D57" s="75">
        <v>-0.54179743133134339</v>
      </c>
      <c r="E57" s="109">
        <v>0.5924015557650113</v>
      </c>
      <c r="F57" s="75">
        <v>-0.41273843334425342</v>
      </c>
      <c r="G57" s="75">
        <v>0.2402999591318522</v>
      </c>
      <c r="H57"/>
      <c r="I57"/>
      <c r="J57"/>
    </row>
    <row r="58" spans="1:10" ht="14.4" x14ac:dyDescent="0.3">
      <c r="A58" s="67" t="s">
        <v>123</v>
      </c>
      <c r="B58" s="75">
        <v>0.42453876445709476</v>
      </c>
      <c r="C58" s="75">
        <v>0.13696768936712822</v>
      </c>
      <c r="D58" s="75">
        <v>3.0995541095766095</v>
      </c>
      <c r="E58" s="75">
        <v>4.4951303305622303E-3</v>
      </c>
      <c r="F58" s="75">
        <v>0.14350427964182871</v>
      </c>
      <c r="G58" s="75">
        <v>0.70557324927236076</v>
      </c>
      <c r="H58"/>
      <c r="I58"/>
      <c r="J58"/>
    </row>
    <row r="59" spans="1:10" ht="15" thickBot="1" x14ac:dyDescent="0.35">
      <c r="A59" s="70" t="s">
        <v>153</v>
      </c>
      <c r="B59" s="79">
        <v>-122.41246527686734</v>
      </c>
      <c r="C59" s="79">
        <v>48.993438567946903</v>
      </c>
      <c r="D59" s="79">
        <v>-2.4985481496078035</v>
      </c>
      <c r="E59" s="79">
        <v>1.8856549558301391E-2</v>
      </c>
      <c r="F59" s="79">
        <v>-222.938697637883</v>
      </c>
      <c r="G59" s="79">
        <v>-21.886232915851679</v>
      </c>
      <c r="H59"/>
      <c r="I59"/>
      <c r="J59"/>
    </row>
    <row r="60" spans="1:10" ht="14.4" x14ac:dyDescent="0.3">
      <c r="H60"/>
      <c r="I60"/>
      <c r="J60"/>
    </row>
    <row r="62" spans="1:10" x14ac:dyDescent="0.25">
      <c r="A62" s="101" t="s">
        <v>210</v>
      </c>
    </row>
    <row r="65" spans="1:9" x14ac:dyDescent="0.25">
      <c r="A65" s="67" t="s">
        <v>86</v>
      </c>
    </row>
    <row r="66" spans="1:9" ht="14.4" thickBot="1" x14ac:dyDescent="0.3"/>
    <row r="67" spans="1:9" x14ac:dyDescent="0.25">
      <c r="A67" s="68" t="s">
        <v>87</v>
      </c>
      <c r="B67" s="68"/>
    </row>
    <row r="68" spans="1:9" x14ac:dyDescent="0.25">
      <c r="A68" s="67" t="s">
        <v>88</v>
      </c>
      <c r="B68" s="67">
        <v>0.63214800175549835</v>
      </c>
    </row>
    <row r="69" spans="1:9" x14ac:dyDescent="0.25">
      <c r="A69" s="67" t="s">
        <v>89</v>
      </c>
      <c r="B69" s="69">
        <v>0.39961109612346957</v>
      </c>
    </row>
    <row r="70" spans="1:9" x14ac:dyDescent="0.25">
      <c r="A70" s="67" t="s">
        <v>90</v>
      </c>
      <c r="B70" s="67">
        <v>0.33290121791496619</v>
      </c>
    </row>
    <row r="71" spans="1:9" x14ac:dyDescent="0.25">
      <c r="A71" s="67" t="s">
        <v>91</v>
      </c>
      <c r="B71" s="67">
        <v>5.870509482201796</v>
      </c>
    </row>
    <row r="72" spans="1:9" ht="14.4" thickBot="1" x14ac:dyDescent="0.3">
      <c r="A72" s="70" t="s">
        <v>92</v>
      </c>
      <c r="B72" s="70">
        <v>31</v>
      </c>
    </row>
    <row r="74" spans="1:9" ht="14.4" thickBot="1" x14ac:dyDescent="0.3">
      <c r="A74" s="67" t="s">
        <v>93</v>
      </c>
    </row>
    <row r="75" spans="1:9" x14ac:dyDescent="0.25">
      <c r="A75" s="71"/>
      <c r="B75" s="71" t="s">
        <v>98</v>
      </c>
      <c r="C75" s="71" t="s">
        <v>99</v>
      </c>
      <c r="D75" s="71" t="s">
        <v>100</v>
      </c>
      <c r="E75" s="71" t="s">
        <v>101</v>
      </c>
      <c r="F75" s="71" t="s">
        <v>102</v>
      </c>
    </row>
    <row r="76" spans="1:9" x14ac:dyDescent="0.25">
      <c r="A76" s="67" t="s">
        <v>94</v>
      </c>
      <c r="B76" s="67">
        <v>3</v>
      </c>
      <c r="C76" s="67">
        <v>619.32731345849948</v>
      </c>
      <c r="D76" s="67">
        <v>206.44243781949982</v>
      </c>
      <c r="E76" s="67">
        <v>5.9902837009306946</v>
      </c>
      <c r="F76" s="69">
        <v>2.8845094748287899E-3</v>
      </c>
    </row>
    <row r="77" spans="1:9" x14ac:dyDescent="0.25">
      <c r="A77" s="67" t="s">
        <v>95</v>
      </c>
      <c r="B77" s="67">
        <v>27</v>
      </c>
      <c r="C77" s="67">
        <v>930.49780267677238</v>
      </c>
      <c r="D77" s="67">
        <v>34.4628815806212</v>
      </c>
    </row>
    <row r="78" spans="1:9" ht="15" thickBot="1" x14ac:dyDescent="0.35">
      <c r="A78" s="70" t="s">
        <v>96</v>
      </c>
      <c r="B78" s="70">
        <v>30</v>
      </c>
      <c r="C78" s="70">
        <v>1549.8251161352719</v>
      </c>
      <c r="D78" s="70"/>
      <c r="E78" s="70"/>
      <c r="F78" s="70"/>
      <c r="H78"/>
      <c r="I78"/>
    </row>
    <row r="79" spans="1:9" ht="15" thickBot="1" x14ac:dyDescent="0.35">
      <c r="H79"/>
      <c r="I79"/>
    </row>
    <row r="80" spans="1:9" ht="14.4" x14ac:dyDescent="0.3">
      <c r="A80" s="71"/>
      <c r="B80" s="71" t="s">
        <v>103</v>
      </c>
      <c r="C80" s="71" t="s">
        <v>91</v>
      </c>
      <c r="D80" s="71" t="s">
        <v>104</v>
      </c>
      <c r="E80" s="71" t="s">
        <v>105</v>
      </c>
      <c r="F80" s="71" t="s">
        <v>106</v>
      </c>
      <c r="G80" s="71" t="s">
        <v>107</v>
      </c>
      <c r="H80"/>
      <c r="I80"/>
    </row>
    <row r="81" spans="1:9" ht="14.4" x14ac:dyDescent="0.3">
      <c r="A81" s="67" t="s">
        <v>97</v>
      </c>
      <c r="B81" s="75">
        <v>5.0195057919695625</v>
      </c>
      <c r="C81" s="75">
        <v>11.997334786590349</v>
      </c>
      <c r="D81" s="75">
        <v>0.41838507312307066</v>
      </c>
      <c r="E81" s="75">
        <v>0.67897482742951243</v>
      </c>
      <c r="F81" s="75">
        <v>-19.596991839587012</v>
      </c>
      <c r="G81" s="75">
        <v>29.636003423526141</v>
      </c>
      <c r="H81"/>
      <c r="I81"/>
    </row>
    <row r="82" spans="1:9" ht="14.4" x14ac:dyDescent="0.3">
      <c r="A82" s="67" t="s">
        <v>112</v>
      </c>
      <c r="B82" s="75">
        <v>5.5959019715468559E-4</v>
      </c>
      <c r="C82" s="75">
        <v>2.8485825533597566E-3</v>
      </c>
      <c r="D82" s="75">
        <v>0.19644513952901865</v>
      </c>
      <c r="E82" s="109">
        <v>0.84573293039318076</v>
      </c>
      <c r="F82" s="75">
        <v>-5.2852184145421952E-3</v>
      </c>
      <c r="G82" s="75">
        <v>6.404398808851566E-3</v>
      </c>
      <c r="H82"/>
      <c r="I82"/>
    </row>
    <row r="83" spans="1:9" ht="14.4" x14ac:dyDescent="0.3">
      <c r="A83" s="67" t="s">
        <v>124</v>
      </c>
      <c r="B83" s="75">
        <v>1.3563863363183279E-2</v>
      </c>
      <c r="C83" s="75">
        <v>1.1659820799707359E-2</v>
      </c>
      <c r="D83" s="75">
        <v>1.1632994705650801</v>
      </c>
      <c r="E83" s="109">
        <v>0.25488618148906933</v>
      </c>
      <c r="F83" s="75">
        <v>-1.0360112770347851E-2</v>
      </c>
      <c r="G83" s="75">
        <v>3.7487839496714408E-2</v>
      </c>
      <c r="H83"/>
      <c r="I83"/>
    </row>
    <row r="84" spans="1:9" ht="15" thickBot="1" x14ac:dyDescent="0.35">
      <c r="A84" s="70" t="s">
        <v>153</v>
      </c>
      <c r="B84" s="79">
        <v>-1.3176776920472042</v>
      </c>
      <c r="C84" s="79">
        <v>0.9057304417551566</v>
      </c>
      <c r="D84" s="79">
        <v>-1.4548232358114868</v>
      </c>
      <c r="E84" s="104">
        <v>0.15724642726919355</v>
      </c>
      <c r="F84" s="79">
        <v>-3.1760830521456045</v>
      </c>
      <c r="G84" s="79">
        <v>0.54072766805119632</v>
      </c>
      <c r="H84"/>
      <c r="I84"/>
    </row>
    <row r="87" spans="1:9" x14ac:dyDescent="0.25">
      <c r="A87" s="101"/>
    </row>
  </sheetData>
  <conditionalFormatting sqref="P21:P26">
    <cfRule type="colorScale" priority="6">
      <colorScale>
        <cfvo type="min"/>
        <cfvo type="percentile" val="50"/>
        <cfvo type="max"/>
        <color rgb="FFF8696B"/>
        <color rgb="FFFFEB84"/>
        <color rgb="FF63BE7B"/>
      </colorScale>
    </cfRule>
  </conditionalFormatting>
  <conditionalFormatting sqref="P31:P36">
    <cfRule type="colorScale" priority="5">
      <colorScale>
        <cfvo type="min"/>
        <cfvo type="percentile" val="50"/>
        <cfvo type="max"/>
        <color rgb="FFF8696B"/>
        <color rgb="FFFFEB84"/>
        <color rgb="FF63BE7B"/>
      </colorScale>
    </cfRule>
  </conditionalFormatting>
  <conditionalFormatting sqref="U21:U26">
    <cfRule type="colorScale" priority="4">
      <colorScale>
        <cfvo type="min"/>
        <cfvo type="percentile" val="50"/>
        <cfvo type="max"/>
        <color rgb="FFF8696B"/>
        <color rgb="FFFFEB84"/>
        <color rgb="FF63BE7B"/>
      </colorScale>
    </cfRule>
  </conditionalFormatting>
  <conditionalFormatting sqref="U31:U36">
    <cfRule type="colorScale" priority="3">
      <colorScale>
        <cfvo type="min"/>
        <cfvo type="percentile" val="50"/>
        <cfvo type="max"/>
        <color rgb="FFF8696B"/>
        <color rgb="FFFFEB84"/>
        <color rgb="FF63BE7B"/>
      </colorScale>
    </cfRule>
  </conditionalFormatting>
  <conditionalFormatting sqref="Y21:Y26">
    <cfRule type="colorScale" priority="2">
      <colorScale>
        <cfvo type="min"/>
        <cfvo type="percentile" val="50"/>
        <cfvo type="max"/>
        <color rgb="FFF8696B"/>
        <color rgb="FFFFEB84"/>
        <color rgb="FF63BE7B"/>
      </colorScale>
    </cfRule>
  </conditionalFormatting>
  <conditionalFormatting sqref="Y31:Y36">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Overview</vt:lpstr>
      <vt:lpstr>Europe</vt:lpstr>
      <vt:lpstr>USA no exclusion with interests</vt:lpstr>
      <vt:lpstr>USA (regression with exclusion)</vt:lpstr>
      <vt:lpstr>USA (regression without exclus)</vt:lpstr>
      <vt:lpstr>ISRAEL</vt:lpstr>
      <vt:lpstr>UNITED KINGDOM</vt:lpstr>
      <vt:lpstr>FRANCE</vt:lpstr>
      <vt:lpstr>GERMANY</vt:lpstr>
      <vt:lpstr>SPAIN</vt:lpstr>
      <vt:lpstr>ITALY</vt:lpstr>
      <vt:lpstr>NETHERLANDS</vt:lpstr>
      <vt:lpstr>JAPAN</vt:lpstr>
      <vt:lpstr>CANADA</vt:lpstr>
      <vt:lpstr>SAUDI ARABIA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Florindo Sarpi</dc:creator>
  <cp:lastModifiedBy>Sarpi  Florindo</cp:lastModifiedBy>
  <dcterms:created xsi:type="dcterms:W3CDTF">2015-06-05T18:17:20Z</dcterms:created>
  <dcterms:modified xsi:type="dcterms:W3CDTF">2024-05-08T10:10:51Z</dcterms:modified>
</cp:coreProperties>
</file>